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TIMES Modeller\TIMES-TOM\"/>
    </mc:Choice>
  </mc:AlternateContent>
  <xr:revisionPtr revIDLastSave="0" documentId="13_ncr:1_{603A5A84-0913-44FB-B2D4-0DC90493E1DC}" xr6:coauthVersionLast="47" xr6:coauthVersionMax="47" xr10:uidLastSave="{00000000-0000-0000-0000-000000000000}"/>
  <bookViews>
    <workbookView xWindow="-120" yWindow="-120" windowWidth="38640" windowHeight="21240" tabRatio="929" activeTab="5" xr2:uid="{00000000-000D-0000-FFFF-FFFF00000000}"/>
  </bookViews>
  <sheets>
    <sheet name="LOG" sheetId="246" r:id="rId1"/>
    <sheet name="Intro" sheetId="247" r:id="rId2"/>
    <sheet name="Documentation" sheetId="238" r:id="rId3"/>
    <sheet name="Legend" sheetId="234" r:id="rId4"/>
    <sheet name="Processes" sheetId="231" r:id="rId5"/>
    <sheet name="Commodities" sheetId="216" r:id="rId6"/>
    <sheet name="APP_DB" sheetId="219" r:id="rId7"/>
    <sheet name="APP_MB" sheetId="237" r:id="rId8"/>
    <sheet name="Dem" sheetId="221" r:id="rId9"/>
    <sheet name="RES_Fuel" sheetId="244" r:id="rId10"/>
    <sheet name="data deta bui " sheetId="239" r:id="rId11"/>
    <sheet name="data multis bui" sheetId="240" r:id="rId12"/>
    <sheet name="2012" sheetId="241" r:id="rId13"/>
    <sheet name="Graphs" sheetId="242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8" hidden="1">Dem!$B$4:$E$6</definedName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dkkPerEUR">'[2]Centrale data'!$C$34</definedName>
    <definedName name="Eksportstigning">[1]Plants!$J$6</definedName>
    <definedName name="ElBoiler">[1]TechnologyData!$O$72:$AA$99</definedName>
    <definedName name="ElPriceMix">[1]Subsidy!#REF!</definedName>
    <definedName name="Fastprisår">[3]Forside!$B$5</definedName>
    <definedName name="FID_1">[4]AGR_Fuels!$A$2</definedName>
    <definedName name="FID_2">[5]LOG!#REF!</definedName>
    <definedName name="FuelPrices">#REF!</definedName>
    <definedName name="HeatPump_Large">[1]TechnologyData!$O$101:$AA$128</definedName>
    <definedName name="Inflation">[1]General!#REF!</definedName>
    <definedName name="LastPSOYear">[1]Plants!$H$2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Prisår_Til_Ramses">#REF!</definedName>
    <definedName name="Raggr1">[6]Rækker!$A$4:$A$4</definedName>
    <definedName name="Raggr2">[6]Rækker!$B$4:$B$4</definedName>
    <definedName name="Raggr3">[6]Rækker!$C$4:$C$4</definedName>
    <definedName name="Real_interest_rate">[7]TechnologyData!$B$37</definedName>
    <definedName name="RefurbishedCoalBioCHP">[1]TechnologyData!$A$43:$M$70</definedName>
    <definedName name="RenovCKV">[1]Plants!$J$4</definedName>
    <definedName name="rSØK">'[2]Centrale data'!$C$32</definedName>
    <definedName name="Saggr1">[6]Søjler!$A$4:$A$7</definedName>
    <definedName name="Saggr2">[6]Søjler!$B$4:$B$7</definedName>
    <definedName name="Saggr3">[6]Søjler!$C$4:$C$7</definedName>
    <definedName name="Saggr4">[6]Søjler!$D$4:$D$7</definedName>
    <definedName name="Saggr5">[6]Søjler!$E$4:$E$7</definedName>
    <definedName name="Saggr6">[6]Søjler!$F$4:$F$7</definedName>
    <definedName name="Saggr7">[6]Søjler!$G$4:$G$7</definedName>
    <definedName name="Saggr8">[6]Søjler!$H$4:$H$7</definedName>
    <definedName name="WasteCHP">[1]TechnologyData!$A$101:$M$129</definedName>
    <definedName name="Wood_SmallBP">[1]TechnologyData!$A$131:$M$158</definedName>
    <definedName name="x" localSheetId="5">[8]AGR_Fuels!$A$2</definedName>
    <definedName name="x">[8]AGR_Fuels!$A$2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46" l="1"/>
  <c r="E7" i="244" l="1"/>
  <c r="E20" i="231"/>
  <c r="C7" i="244" s="1"/>
  <c r="D20" i="231"/>
  <c r="B7" i="244" s="1"/>
  <c r="D13" i="237" l="1"/>
  <c r="D12" i="237"/>
  <c r="D11" i="237"/>
  <c r="D10" i="237"/>
  <c r="D9" i="237"/>
  <c r="D8" i="237"/>
  <c r="D13" i="219"/>
  <c r="D12" i="219"/>
  <c r="D11" i="219"/>
  <c r="D10" i="219"/>
  <c r="D9" i="219"/>
  <c r="D8" i="219"/>
  <c r="F61" i="237" l="1"/>
  <c r="F62" i="237"/>
  <c r="F63" i="237"/>
  <c r="F64" i="237"/>
  <c r="F65" i="237"/>
  <c r="F66" i="237"/>
  <c r="F67" i="237"/>
  <c r="F68" i="237"/>
  <c r="F69" i="237"/>
  <c r="F70" i="237"/>
  <c r="F71" i="237"/>
  <c r="F72" i="237"/>
  <c r="F73" i="237"/>
  <c r="F74" i="237"/>
  <c r="F75" i="237"/>
  <c r="F76" i="237"/>
  <c r="F60" i="237"/>
  <c r="E61" i="237"/>
  <c r="E62" i="237"/>
  <c r="E63" i="237"/>
  <c r="E64" i="237"/>
  <c r="E65" i="237"/>
  <c r="E66" i="237"/>
  <c r="E67" i="237"/>
  <c r="E68" i="237"/>
  <c r="E69" i="237"/>
  <c r="E70" i="237"/>
  <c r="E71" i="237"/>
  <c r="E72" i="237"/>
  <c r="E73" i="237"/>
  <c r="E74" i="237"/>
  <c r="E75" i="237"/>
  <c r="E76" i="237"/>
  <c r="E60" i="237"/>
  <c r="K61" i="237" l="1"/>
  <c r="J61" i="237"/>
  <c r="S26" i="241"/>
  <c r="O26" i="241"/>
  <c r="N27" i="241"/>
  <c r="N28" i="241"/>
  <c r="M28" i="241" s="1"/>
  <c r="N29" i="241"/>
  <c r="M29" i="241" s="1"/>
  <c r="N30" i="241"/>
  <c r="M30" i="241" s="1"/>
  <c r="N31" i="241"/>
  <c r="M31" i="241" s="1"/>
  <c r="N32" i="241"/>
  <c r="M32" i="241" s="1"/>
  <c r="N33" i="241"/>
  <c r="M33" i="241" s="1"/>
  <c r="N34" i="241"/>
  <c r="M34" i="241" s="1"/>
  <c r="N35" i="241"/>
  <c r="M35" i="241" s="1"/>
  <c r="N36" i="241"/>
  <c r="M36" i="241" s="1"/>
  <c r="N37" i="241"/>
  <c r="M37" i="241" s="1"/>
  <c r="N38" i="241"/>
  <c r="M38" i="241" s="1"/>
  <c r="N39" i="241"/>
  <c r="M39" i="241" s="1"/>
  <c r="N40" i="241"/>
  <c r="M40" i="241" s="1"/>
  <c r="N41" i="241"/>
  <c r="M41" i="241" s="1"/>
  <c r="N26" i="241"/>
  <c r="Q26" i="241"/>
  <c r="E61" i="219"/>
  <c r="F61" i="219"/>
  <c r="E62" i="219"/>
  <c r="F62" i="219"/>
  <c r="E63" i="219"/>
  <c r="F63" i="219"/>
  <c r="E64" i="219"/>
  <c r="F64" i="219"/>
  <c r="E65" i="219"/>
  <c r="F65" i="219"/>
  <c r="E66" i="219"/>
  <c r="F66" i="219"/>
  <c r="E67" i="219"/>
  <c r="F67" i="219"/>
  <c r="E68" i="219"/>
  <c r="F68" i="219"/>
  <c r="E69" i="219"/>
  <c r="F69" i="219"/>
  <c r="E70" i="219"/>
  <c r="F70" i="219"/>
  <c r="E71" i="219"/>
  <c r="F71" i="219"/>
  <c r="E72" i="219"/>
  <c r="F72" i="219"/>
  <c r="E73" i="219"/>
  <c r="F73" i="219"/>
  <c r="E74" i="219"/>
  <c r="F74" i="219"/>
  <c r="E75" i="219"/>
  <c r="F75" i="219"/>
  <c r="E76" i="219"/>
  <c r="F76" i="219"/>
  <c r="F60" i="219"/>
  <c r="E60" i="219"/>
  <c r="O28" i="241" l="1"/>
  <c r="J61" i="219"/>
  <c r="K61" i="219"/>
  <c r="M27" i="241"/>
  <c r="M26" i="241" l="1"/>
  <c r="C55" i="237" l="1"/>
  <c r="D55" i="237"/>
  <c r="E55" i="237"/>
  <c r="F55" i="237"/>
  <c r="G55" i="237"/>
  <c r="H55" i="237"/>
  <c r="C55" i="219"/>
  <c r="D55" i="219"/>
  <c r="E55" i="219"/>
  <c r="F55" i="219"/>
  <c r="G55" i="219"/>
  <c r="H55" i="219"/>
  <c r="C41" i="237"/>
  <c r="D41" i="237"/>
  <c r="E41" i="237"/>
  <c r="F41" i="237"/>
  <c r="G41" i="237"/>
  <c r="H41" i="237"/>
  <c r="C42" i="237"/>
  <c r="D42" i="237"/>
  <c r="E42" i="237"/>
  <c r="F42" i="237"/>
  <c r="G42" i="237"/>
  <c r="H42" i="237"/>
  <c r="C41" i="219"/>
  <c r="D41" i="219"/>
  <c r="E41" i="219"/>
  <c r="F41" i="219"/>
  <c r="G41" i="219"/>
  <c r="H41" i="219"/>
  <c r="C42" i="219"/>
  <c r="D42" i="219"/>
  <c r="E42" i="219"/>
  <c r="F42" i="219"/>
  <c r="G42" i="219"/>
  <c r="H42" i="219"/>
  <c r="B3" i="242" l="1"/>
  <c r="J3" i="242" s="1"/>
  <c r="K3" i="242" s="1"/>
  <c r="I11" i="242"/>
  <c r="K2" i="242"/>
  <c r="J2" i="242"/>
  <c r="C3" i="242"/>
  <c r="A5" i="242"/>
  <c r="I5" i="242" s="1"/>
  <c r="A6" i="242"/>
  <c r="I6" i="242" s="1"/>
  <c r="A7" i="242"/>
  <c r="I7" i="242" s="1"/>
  <c r="A8" i="242"/>
  <c r="I8" i="242" s="1"/>
  <c r="A9" i="242"/>
  <c r="I9" i="242" s="1"/>
  <c r="A10" i="242"/>
  <c r="I10" i="242" s="1"/>
  <c r="A4" i="242"/>
  <c r="I4" i="242" s="1"/>
  <c r="H76" i="237" l="1"/>
  <c r="G76" i="237"/>
  <c r="D76" i="237"/>
  <c r="C76" i="237"/>
  <c r="H75" i="237"/>
  <c r="G75" i="237"/>
  <c r="D75" i="237"/>
  <c r="C75" i="237"/>
  <c r="H74" i="237"/>
  <c r="G74" i="237"/>
  <c r="D74" i="237"/>
  <c r="C74" i="237"/>
  <c r="H73" i="237"/>
  <c r="G73" i="237"/>
  <c r="D73" i="237"/>
  <c r="C73" i="237"/>
  <c r="H72" i="237"/>
  <c r="G72" i="237"/>
  <c r="D72" i="237"/>
  <c r="C72" i="237"/>
  <c r="H71" i="237"/>
  <c r="G71" i="237"/>
  <c r="D71" i="237"/>
  <c r="C71" i="237"/>
  <c r="H70" i="237"/>
  <c r="G70" i="237"/>
  <c r="D70" i="237"/>
  <c r="C70" i="237"/>
  <c r="H69" i="237"/>
  <c r="G69" i="237"/>
  <c r="D69" i="237"/>
  <c r="C69" i="237"/>
  <c r="H68" i="237"/>
  <c r="G68" i="237"/>
  <c r="D68" i="237"/>
  <c r="C68" i="237"/>
  <c r="H67" i="237"/>
  <c r="G67" i="237"/>
  <c r="D67" i="237"/>
  <c r="C67" i="237"/>
  <c r="H66" i="237"/>
  <c r="G66" i="237"/>
  <c r="D66" i="237"/>
  <c r="C66" i="237"/>
  <c r="H65" i="237"/>
  <c r="G65" i="237"/>
  <c r="D65" i="237"/>
  <c r="C65" i="237"/>
  <c r="H64" i="237"/>
  <c r="G64" i="237"/>
  <c r="D64" i="237"/>
  <c r="C64" i="237"/>
  <c r="H63" i="237"/>
  <c r="G63" i="237"/>
  <c r="D63" i="237"/>
  <c r="C63" i="237"/>
  <c r="H62" i="237"/>
  <c r="G62" i="237"/>
  <c r="D62" i="237"/>
  <c r="C62" i="237"/>
  <c r="H61" i="237"/>
  <c r="G61" i="237"/>
  <c r="D61" i="237"/>
  <c r="C61" i="237"/>
  <c r="H60" i="237"/>
  <c r="G60" i="237"/>
  <c r="D60" i="237"/>
  <c r="C60" i="237"/>
  <c r="H54" i="237"/>
  <c r="G54" i="237"/>
  <c r="F54" i="237"/>
  <c r="E54" i="237"/>
  <c r="D54" i="237"/>
  <c r="C54" i="237"/>
  <c r="H53" i="237"/>
  <c r="G53" i="237"/>
  <c r="F53" i="237"/>
  <c r="E53" i="237"/>
  <c r="D53" i="237"/>
  <c r="C53" i="237"/>
  <c r="H52" i="237"/>
  <c r="G52" i="237"/>
  <c r="F52" i="237"/>
  <c r="E52" i="237"/>
  <c r="D52" i="237"/>
  <c r="C52" i="237"/>
  <c r="H51" i="237"/>
  <c r="G51" i="237"/>
  <c r="F51" i="237"/>
  <c r="E51" i="237"/>
  <c r="D51" i="237"/>
  <c r="C51" i="237"/>
  <c r="H50" i="237"/>
  <c r="G50" i="237"/>
  <c r="F50" i="237"/>
  <c r="E50" i="237"/>
  <c r="D50" i="237"/>
  <c r="C50" i="237"/>
  <c r="H49" i="237"/>
  <c r="G49" i="237"/>
  <c r="F49" i="237"/>
  <c r="E49" i="237"/>
  <c r="D49" i="237"/>
  <c r="C49" i="237"/>
  <c r="H48" i="237"/>
  <c r="G48" i="237"/>
  <c r="F48" i="237"/>
  <c r="E48" i="237"/>
  <c r="D48" i="237"/>
  <c r="C48" i="237"/>
  <c r="H47" i="237"/>
  <c r="G47" i="237"/>
  <c r="F47" i="237"/>
  <c r="E47" i="237"/>
  <c r="D47" i="237"/>
  <c r="C47" i="237"/>
  <c r="H46" i="237"/>
  <c r="G46" i="237"/>
  <c r="F46" i="237"/>
  <c r="E46" i="237"/>
  <c r="D46" i="237"/>
  <c r="C46" i="237"/>
  <c r="F54" i="219"/>
  <c r="E54" i="219"/>
  <c r="F53" i="219"/>
  <c r="E53" i="219"/>
  <c r="F52" i="219"/>
  <c r="E52" i="219"/>
  <c r="F51" i="219"/>
  <c r="E51" i="219"/>
  <c r="F50" i="219"/>
  <c r="E50" i="219"/>
  <c r="F49" i="219"/>
  <c r="E49" i="219"/>
  <c r="F48" i="219"/>
  <c r="E48" i="219"/>
  <c r="F47" i="219"/>
  <c r="E47" i="219"/>
  <c r="F46" i="219"/>
  <c r="E46" i="219"/>
  <c r="H76" i="219"/>
  <c r="G76" i="219"/>
  <c r="D76" i="219"/>
  <c r="C76" i="219"/>
  <c r="H75" i="219"/>
  <c r="G75" i="219"/>
  <c r="D75" i="219"/>
  <c r="C75" i="219"/>
  <c r="H74" i="219"/>
  <c r="G74" i="219"/>
  <c r="D74" i="219"/>
  <c r="C74" i="219"/>
  <c r="H73" i="219"/>
  <c r="G73" i="219"/>
  <c r="D73" i="219"/>
  <c r="C73" i="219"/>
  <c r="H72" i="219"/>
  <c r="G72" i="219"/>
  <c r="D72" i="219"/>
  <c r="C72" i="219"/>
  <c r="H71" i="219"/>
  <c r="G71" i="219"/>
  <c r="D71" i="219"/>
  <c r="C71" i="219"/>
  <c r="H70" i="219"/>
  <c r="G70" i="219"/>
  <c r="D70" i="219"/>
  <c r="C70" i="219"/>
  <c r="H69" i="219"/>
  <c r="G69" i="219"/>
  <c r="D69" i="219"/>
  <c r="C69" i="219"/>
  <c r="H68" i="219"/>
  <c r="G68" i="219"/>
  <c r="D68" i="219"/>
  <c r="C68" i="219"/>
  <c r="H67" i="219"/>
  <c r="G67" i="219"/>
  <c r="D67" i="219"/>
  <c r="C67" i="219"/>
  <c r="H66" i="219"/>
  <c r="G66" i="219"/>
  <c r="D66" i="219"/>
  <c r="C66" i="219"/>
  <c r="H65" i="219"/>
  <c r="G65" i="219"/>
  <c r="D65" i="219"/>
  <c r="C65" i="219"/>
  <c r="H64" i="219"/>
  <c r="G64" i="219"/>
  <c r="D64" i="219"/>
  <c r="C64" i="219"/>
  <c r="H63" i="219"/>
  <c r="G63" i="219"/>
  <c r="D63" i="219"/>
  <c r="C63" i="219"/>
  <c r="H62" i="219"/>
  <c r="G62" i="219"/>
  <c r="D62" i="219"/>
  <c r="C62" i="219"/>
  <c r="H61" i="219"/>
  <c r="G61" i="219"/>
  <c r="D61" i="219"/>
  <c r="C61" i="219"/>
  <c r="H60" i="219"/>
  <c r="G60" i="219"/>
  <c r="D60" i="219"/>
  <c r="C60" i="219"/>
  <c r="H54" i="219"/>
  <c r="G54" i="219"/>
  <c r="D54" i="219"/>
  <c r="C54" i="219"/>
  <c r="H53" i="219"/>
  <c r="G53" i="219"/>
  <c r="D53" i="219"/>
  <c r="C53" i="219"/>
  <c r="H52" i="219"/>
  <c r="G52" i="219"/>
  <c r="D52" i="219"/>
  <c r="C52" i="219"/>
  <c r="H51" i="219"/>
  <c r="G51" i="219"/>
  <c r="D51" i="219"/>
  <c r="C51" i="219"/>
  <c r="H50" i="219"/>
  <c r="G50" i="219"/>
  <c r="D50" i="219"/>
  <c r="C50" i="219"/>
  <c r="H49" i="219"/>
  <c r="G49" i="219"/>
  <c r="D49" i="219"/>
  <c r="C49" i="219"/>
  <c r="H48" i="219"/>
  <c r="G48" i="219"/>
  <c r="D48" i="219"/>
  <c r="C48" i="219"/>
  <c r="H47" i="219"/>
  <c r="G47" i="219"/>
  <c r="D47" i="219"/>
  <c r="C47" i="219"/>
  <c r="H46" i="219"/>
  <c r="G46" i="219"/>
  <c r="D46" i="219"/>
  <c r="C46" i="219"/>
  <c r="K65" i="237" l="1"/>
  <c r="J65" i="237"/>
  <c r="K65" i="219"/>
  <c r="J65" i="219"/>
  <c r="J66" i="219"/>
  <c r="J60" i="219"/>
  <c r="K60" i="219"/>
  <c r="K66" i="219"/>
  <c r="R46" i="219"/>
  <c r="N46" i="219"/>
  <c r="N47" i="219" s="1"/>
  <c r="K47" i="219"/>
  <c r="K51" i="219" s="1"/>
  <c r="Q46" i="237"/>
  <c r="M46" i="237"/>
  <c r="J47" i="237"/>
  <c r="J51" i="237" s="1"/>
  <c r="Q46" i="219"/>
  <c r="M46" i="219"/>
  <c r="J47" i="219"/>
  <c r="R46" i="237"/>
  <c r="N46" i="237"/>
  <c r="K47" i="237"/>
  <c r="K51" i="237" s="1"/>
  <c r="C96" i="237"/>
  <c r="C111" i="237"/>
  <c r="D111" i="237"/>
  <c r="E111" i="237"/>
  <c r="F111" i="237"/>
  <c r="G111" i="237"/>
  <c r="H111" i="237"/>
  <c r="C112" i="237"/>
  <c r="D112" i="237"/>
  <c r="E112" i="237"/>
  <c r="F112" i="237"/>
  <c r="G112" i="237"/>
  <c r="H112" i="237"/>
  <c r="C113" i="237"/>
  <c r="D113" i="237"/>
  <c r="E113" i="237"/>
  <c r="F113" i="237"/>
  <c r="G113" i="237"/>
  <c r="H113" i="237"/>
  <c r="C114" i="237"/>
  <c r="D114" i="237"/>
  <c r="E114" i="237"/>
  <c r="F114" i="237"/>
  <c r="G114" i="237"/>
  <c r="H114" i="237"/>
  <c r="C115" i="237"/>
  <c r="D115" i="237"/>
  <c r="E115" i="237"/>
  <c r="F115" i="237"/>
  <c r="G115" i="237"/>
  <c r="H115" i="237"/>
  <c r="C116" i="237"/>
  <c r="D116" i="237"/>
  <c r="E116" i="237"/>
  <c r="F116" i="237"/>
  <c r="G116" i="237"/>
  <c r="H116" i="237"/>
  <c r="C117" i="237"/>
  <c r="D117" i="237"/>
  <c r="E117" i="237"/>
  <c r="F117" i="237"/>
  <c r="G117" i="237"/>
  <c r="H117" i="237"/>
  <c r="C118" i="237"/>
  <c r="D118" i="237"/>
  <c r="E118" i="237"/>
  <c r="F118" i="237"/>
  <c r="G118" i="237"/>
  <c r="H118" i="237"/>
  <c r="C109" i="237"/>
  <c r="D109" i="237"/>
  <c r="E109" i="237"/>
  <c r="F109" i="237"/>
  <c r="G109" i="237"/>
  <c r="H109" i="237"/>
  <c r="C127" i="237"/>
  <c r="D127" i="237"/>
  <c r="E127" i="237"/>
  <c r="F127" i="237"/>
  <c r="G127" i="237"/>
  <c r="H127" i="237"/>
  <c r="C128" i="237"/>
  <c r="D128" i="237"/>
  <c r="E128" i="237"/>
  <c r="F128" i="237"/>
  <c r="G128" i="237"/>
  <c r="H128" i="237"/>
  <c r="C129" i="237"/>
  <c r="D129" i="237"/>
  <c r="E129" i="237"/>
  <c r="F129" i="237"/>
  <c r="G129" i="237"/>
  <c r="H129" i="237"/>
  <c r="C130" i="237"/>
  <c r="D130" i="237"/>
  <c r="E130" i="237"/>
  <c r="F130" i="237"/>
  <c r="G130" i="237"/>
  <c r="H130" i="237"/>
  <c r="C125" i="237"/>
  <c r="D125" i="237"/>
  <c r="E125" i="237"/>
  <c r="F125" i="237"/>
  <c r="G125" i="237"/>
  <c r="H125" i="237"/>
  <c r="C126" i="219"/>
  <c r="D126" i="219"/>
  <c r="E126" i="219"/>
  <c r="F126" i="219"/>
  <c r="G126" i="219"/>
  <c r="H126" i="219"/>
  <c r="C127" i="219"/>
  <c r="D127" i="219"/>
  <c r="E127" i="219"/>
  <c r="F127" i="219"/>
  <c r="G127" i="219"/>
  <c r="H127" i="219"/>
  <c r="C128" i="219"/>
  <c r="D128" i="219"/>
  <c r="E128" i="219"/>
  <c r="F128" i="219"/>
  <c r="G128" i="219"/>
  <c r="H128" i="219"/>
  <c r="C129" i="219"/>
  <c r="D129" i="219"/>
  <c r="E129" i="219"/>
  <c r="F129" i="219"/>
  <c r="G129" i="219"/>
  <c r="H129" i="219"/>
  <c r="C130" i="219"/>
  <c r="D130" i="219"/>
  <c r="E130" i="219"/>
  <c r="F130" i="219"/>
  <c r="G130" i="219"/>
  <c r="H130" i="219"/>
  <c r="H125" i="219"/>
  <c r="G125" i="219"/>
  <c r="F125" i="219"/>
  <c r="E125" i="219"/>
  <c r="D125" i="219"/>
  <c r="C125" i="219"/>
  <c r="H126" i="237"/>
  <c r="G126" i="237"/>
  <c r="F126" i="237"/>
  <c r="E126" i="237"/>
  <c r="D126" i="237"/>
  <c r="C126" i="237"/>
  <c r="C110" i="219"/>
  <c r="D110" i="219"/>
  <c r="E110" i="219"/>
  <c r="F110" i="219"/>
  <c r="G110" i="219"/>
  <c r="H110" i="219"/>
  <c r="C111" i="219"/>
  <c r="D111" i="219"/>
  <c r="E111" i="219"/>
  <c r="F111" i="219"/>
  <c r="G111" i="219"/>
  <c r="H111" i="219"/>
  <c r="C112" i="219"/>
  <c r="D112" i="219"/>
  <c r="E112" i="219"/>
  <c r="F112" i="219"/>
  <c r="G112" i="219"/>
  <c r="H112" i="219"/>
  <c r="C113" i="219"/>
  <c r="D113" i="219"/>
  <c r="E113" i="219"/>
  <c r="F113" i="219"/>
  <c r="G113" i="219"/>
  <c r="H113" i="219"/>
  <c r="C114" i="219"/>
  <c r="D114" i="219"/>
  <c r="E114" i="219"/>
  <c r="F114" i="219"/>
  <c r="G114" i="219"/>
  <c r="H114" i="219"/>
  <c r="C115" i="219"/>
  <c r="D115" i="219"/>
  <c r="E115" i="219"/>
  <c r="F115" i="219"/>
  <c r="G115" i="219"/>
  <c r="H115" i="219"/>
  <c r="C116" i="219"/>
  <c r="D116" i="219"/>
  <c r="E116" i="219"/>
  <c r="F116" i="219"/>
  <c r="G116" i="219"/>
  <c r="H116" i="219"/>
  <c r="C117" i="219"/>
  <c r="D117" i="219"/>
  <c r="E117" i="219"/>
  <c r="F117" i="219"/>
  <c r="G117" i="219"/>
  <c r="H117" i="219"/>
  <c r="C118" i="219"/>
  <c r="D118" i="219"/>
  <c r="E118" i="219"/>
  <c r="F118" i="219"/>
  <c r="G118" i="219"/>
  <c r="H118" i="219"/>
  <c r="H109" i="219"/>
  <c r="G109" i="219"/>
  <c r="F109" i="219"/>
  <c r="E109" i="219"/>
  <c r="D109" i="219"/>
  <c r="C109" i="219"/>
  <c r="H110" i="237"/>
  <c r="G110" i="237"/>
  <c r="F110" i="237"/>
  <c r="E110" i="237"/>
  <c r="D110" i="237"/>
  <c r="C110" i="237"/>
  <c r="D97" i="219"/>
  <c r="E97" i="219"/>
  <c r="F97" i="219"/>
  <c r="G97" i="219"/>
  <c r="H97" i="219"/>
  <c r="C96" i="219"/>
  <c r="C85" i="237"/>
  <c r="D85" i="237"/>
  <c r="E85" i="237"/>
  <c r="F85" i="237"/>
  <c r="G85" i="237"/>
  <c r="H85" i="237"/>
  <c r="C86" i="237"/>
  <c r="D86" i="237"/>
  <c r="E86" i="237"/>
  <c r="F86" i="237"/>
  <c r="G86" i="237"/>
  <c r="H86" i="237"/>
  <c r="C87" i="237"/>
  <c r="D87" i="237"/>
  <c r="E87" i="237"/>
  <c r="F87" i="237"/>
  <c r="G87" i="237"/>
  <c r="H87" i="237"/>
  <c r="C88" i="237"/>
  <c r="D88" i="237"/>
  <c r="E88" i="237"/>
  <c r="F88" i="237"/>
  <c r="G88" i="237"/>
  <c r="H88" i="237"/>
  <c r="C83" i="237"/>
  <c r="D83" i="237"/>
  <c r="E83" i="237"/>
  <c r="F83" i="237"/>
  <c r="G83" i="237"/>
  <c r="H83" i="237"/>
  <c r="C84" i="219"/>
  <c r="D84" i="219"/>
  <c r="E84" i="219"/>
  <c r="F84" i="219"/>
  <c r="G84" i="219"/>
  <c r="H84" i="219"/>
  <c r="C85" i="219"/>
  <c r="D85" i="219"/>
  <c r="E85" i="219"/>
  <c r="F85" i="219"/>
  <c r="G85" i="219"/>
  <c r="H85" i="219"/>
  <c r="C86" i="219"/>
  <c r="D86" i="219"/>
  <c r="E86" i="219"/>
  <c r="F86" i="219"/>
  <c r="G86" i="219"/>
  <c r="H86" i="219"/>
  <c r="C87" i="219"/>
  <c r="D87" i="219"/>
  <c r="E87" i="219"/>
  <c r="F87" i="219"/>
  <c r="G87" i="219"/>
  <c r="H87" i="219"/>
  <c r="C88" i="219"/>
  <c r="D88" i="219"/>
  <c r="E88" i="219"/>
  <c r="F88" i="219"/>
  <c r="G88" i="219"/>
  <c r="H88" i="219"/>
  <c r="H83" i="219"/>
  <c r="G83" i="219"/>
  <c r="F83" i="219"/>
  <c r="E83" i="219"/>
  <c r="D83" i="219"/>
  <c r="C83" i="219"/>
  <c r="H84" i="237"/>
  <c r="G84" i="237"/>
  <c r="F84" i="237"/>
  <c r="E84" i="237"/>
  <c r="D84" i="237"/>
  <c r="C84" i="237"/>
  <c r="M60" i="219"/>
  <c r="M61" i="219" s="1"/>
  <c r="C33" i="237"/>
  <c r="D33" i="237"/>
  <c r="E33" i="237"/>
  <c r="F33" i="237"/>
  <c r="G33" i="237"/>
  <c r="H33" i="237"/>
  <c r="C34" i="237"/>
  <c r="D34" i="237"/>
  <c r="E34" i="237"/>
  <c r="F34" i="237"/>
  <c r="G34" i="237"/>
  <c r="H34" i="237"/>
  <c r="C35" i="237"/>
  <c r="D35" i="237"/>
  <c r="E35" i="237"/>
  <c r="F35" i="237"/>
  <c r="G35" i="237"/>
  <c r="H35" i="237"/>
  <c r="C36" i="237"/>
  <c r="D36" i="237"/>
  <c r="E36" i="237"/>
  <c r="F36" i="237"/>
  <c r="G36" i="237"/>
  <c r="H36" i="237"/>
  <c r="C37" i="237"/>
  <c r="D37" i="237"/>
  <c r="E37" i="237"/>
  <c r="F37" i="237"/>
  <c r="G37" i="237"/>
  <c r="H37" i="237"/>
  <c r="C38" i="237"/>
  <c r="D38" i="237"/>
  <c r="E38" i="237"/>
  <c r="F38" i="237"/>
  <c r="G38" i="237"/>
  <c r="H38" i="237"/>
  <c r="C39" i="237"/>
  <c r="D39" i="237"/>
  <c r="E39" i="237"/>
  <c r="F39" i="237"/>
  <c r="G39" i="237"/>
  <c r="H39" i="237"/>
  <c r="C40" i="237"/>
  <c r="D40" i="237"/>
  <c r="E40" i="237"/>
  <c r="F40" i="237"/>
  <c r="G40" i="237"/>
  <c r="H40" i="237"/>
  <c r="C34" i="219"/>
  <c r="D34" i="219"/>
  <c r="E34" i="219"/>
  <c r="F34" i="219"/>
  <c r="G34" i="219"/>
  <c r="H34" i="219"/>
  <c r="C35" i="219"/>
  <c r="D35" i="219"/>
  <c r="E35" i="219"/>
  <c r="F35" i="219"/>
  <c r="G35" i="219"/>
  <c r="H35" i="219"/>
  <c r="C36" i="219"/>
  <c r="D36" i="219"/>
  <c r="E36" i="219"/>
  <c r="F36" i="219"/>
  <c r="G36" i="219"/>
  <c r="H36" i="219"/>
  <c r="C37" i="219"/>
  <c r="D37" i="219"/>
  <c r="E37" i="219"/>
  <c r="F37" i="219"/>
  <c r="G37" i="219"/>
  <c r="H37" i="219"/>
  <c r="C38" i="219"/>
  <c r="D38" i="219"/>
  <c r="E38" i="219"/>
  <c r="F38" i="219"/>
  <c r="G38" i="219"/>
  <c r="H38" i="219"/>
  <c r="C39" i="219"/>
  <c r="D39" i="219"/>
  <c r="E39" i="219"/>
  <c r="F39" i="219"/>
  <c r="G39" i="219"/>
  <c r="H39" i="219"/>
  <c r="C40" i="219"/>
  <c r="D40" i="219"/>
  <c r="E40" i="219"/>
  <c r="F40" i="219"/>
  <c r="G40" i="219"/>
  <c r="H40" i="219"/>
  <c r="C32" i="219"/>
  <c r="D32" i="219"/>
  <c r="E32" i="219"/>
  <c r="F32" i="219"/>
  <c r="G32" i="219"/>
  <c r="H32" i="219"/>
  <c r="H33" i="219"/>
  <c r="G33" i="219"/>
  <c r="F33" i="219"/>
  <c r="E33" i="219"/>
  <c r="D33" i="219"/>
  <c r="C33" i="219"/>
  <c r="H32" i="237"/>
  <c r="G32" i="237"/>
  <c r="F32" i="237"/>
  <c r="E32" i="237"/>
  <c r="D32" i="237"/>
  <c r="C32" i="237"/>
  <c r="J93" i="240"/>
  <c r="J91" i="240"/>
  <c r="D8" i="239"/>
  <c r="E8" i="239"/>
  <c r="D9" i="239"/>
  <c r="E9" i="239"/>
  <c r="D10" i="239"/>
  <c r="E10" i="239"/>
  <c r="D11" i="239"/>
  <c r="E11" i="239"/>
  <c r="D12" i="239"/>
  <c r="E12" i="239"/>
  <c r="D13" i="239"/>
  <c r="E13" i="239"/>
  <c r="D14" i="239"/>
  <c r="E14" i="239"/>
  <c r="D15" i="239"/>
  <c r="E15" i="239"/>
  <c r="D16" i="239"/>
  <c r="E16" i="239"/>
  <c r="D17" i="239"/>
  <c r="E17" i="239"/>
  <c r="D18" i="239"/>
  <c r="E18" i="239"/>
  <c r="D19" i="239"/>
  <c r="E19" i="239"/>
  <c r="D20" i="239"/>
  <c r="E20" i="239"/>
  <c r="D21" i="239"/>
  <c r="E21" i="239"/>
  <c r="D22" i="239"/>
  <c r="E22" i="239"/>
  <c r="D23" i="239"/>
  <c r="E23" i="239"/>
  <c r="D24" i="239"/>
  <c r="E24" i="239"/>
  <c r="D25" i="239"/>
  <c r="E25" i="239"/>
  <c r="D26" i="239"/>
  <c r="E26" i="239"/>
  <c r="D27" i="239"/>
  <c r="E27" i="239"/>
  <c r="D28" i="239"/>
  <c r="E28" i="239"/>
  <c r="D29" i="239"/>
  <c r="E29" i="239"/>
  <c r="D30" i="239"/>
  <c r="E30" i="239"/>
  <c r="D31" i="239"/>
  <c r="E31" i="239"/>
  <c r="D32" i="239"/>
  <c r="E32" i="239"/>
  <c r="D33" i="239"/>
  <c r="E33" i="239"/>
  <c r="D34" i="239"/>
  <c r="E34" i="239"/>
  <c r="D35" i="239"/>
  <c r="E35" i="239"/>
  <c r="D36" i="239"/>
  <c r="E36" i="239"/>
  <c r="D37" i="239"/>
  <c r="E37" i="239"/>
  <c r="D38" i="239"/>
  <c r="E38" i="239"/>
  <c r="D39" i="239"/>
  <c r="E39" i="239"/>
  <c r="D40" i="239"/>
  <c r="E40" i="239"/>
  <c r="D41" i="239"/>
  <c r="E41" i="239"/>
  <c r="D42" i="239"/>
  <c r="E42" i="239"/>
  <c r="D43" i="239"/>
  <c r="E43" i="239"/>
  <c r="D44" i="239"/>
  <c r="E44" i="239"/>
  <c r="D45" i="239"/>
  <c r="E45" i="239"/>
  <c r="D46" i="239"/>
  <c r="E46" i="239"/>
  <c r="D47" i="239"/>
  <c r="E47" i="239"/>
  <c r="D48" i="239"/>
  <c r="E48" i="239"/>
  <c r="D49" i="239"/>
  <c r="E49" i="239"/>
  <c r="D50" i="239"/>
  <c r="E50" i="239"/>
  <c r="D51" i="239"/>
  <c r="E51" i="239"/>
  <c r="D52" i="239"/>
  <c r="E52" i="239"/>
  <c r="D53" i="239"/>
  <c r="E53" i="239"/>
  <c r="D54" i="239"/>
  <c r="E54" i="239"/>
  <c r="D55" i="239"/>
  <c r="E55" i="239"/>
  <c r="D56" i="239"/>
  <c r="E56" i="239"/>
  <c r="D57" i="239"/>
  <c r="E57" i="239"/>
  <c r="D58" i="239"/>
  <c r="E58" i="239"/>
  <c r="D59" i="239"/>
  <c r="E59" i="239"/>
  <c r="D60" i="239"/>
  <c r="E60" i="239"/>
  <c r="D62" i="239"/>
  <c r="E62" i="239"/>
  <c r="D63" i="239"/>
  <c r="E63" i="239"/>
  <c r="D64" i="239"/>
  <c r="E64" i="239"/>
  <c r="D65" i="239"/>
  <c r="E65" i="239"/>
  <c r="D66" i="239"/>
  <c r="E66" i="239"/>
  <c r="D67" i="239"/>
  <c r="E67" i="239"/>
  <c r="D68" i="239"/>
  <c r="E68" i="239"/>
  <c r="D69" i="239"/>
  <c r="E69" i="239"/>
  <c r="D70" i="239"/>
  <c r="E70" i="239"/>
  <c r="D71" i="239"/>
  <c r="E71" i="239"/>
  <c r="D72" i="239"/>
  <c r="E72" i="239"/>
  <c r="D73" i="239"/>
  <c r="E73" i="239"/>
  <c r="D74" i="239"/>
  <c r="E74" i="239"/>
  <c r="D75" i="239"/>
  <c r="E75" i="239"/>
  <c r="D76" i="239"/>
  <c r="E76" i="239"/>
  <c r="D77" i="239"/>
  <c r="E77" i="239"/>
  <c r="D78" i="239"/>
  <c r="E78" i="239"/>
  <c r="A69" i="239"/>
  <c r="B69" i="239"/>
  <c r="H69" i="239" s="1"/>
  <c r="C69" i="239"/>
  <c r="A70" i="239"/>
  <c r="B70" i="239"/>
  <c r="H70" i="239" s="1"/>
  <c r="C70" i="239"/>
  <c r="A71" i="239"/>
  <c r="B71" i="239"/>
  <c r="H71" i="239" s="1"/>
  <c r="C71" i="239"/>
  <c r="A72" i="239"/>
  <c r="B72" i="239"/>
  <c r="H72" i="239" s="1"/>
  <c r="C72" i="239"/>
  <c r="A73" i="239"/>
  <c r="B73" i="239"/>
  <c r="H73" i="239" s="1"/>
  <c r="U126" i="219" s="1"/>
  <c r="C73" i="239"/>
  <c r="A74" i="239"/>
  <c r="B74" i="239"/>
  <c r="H74" i="239" s="1"/>
  <c r="C74" i="239"/>
  <c r="A75" i="239"/>
  <c r="B75" i="239"/>
  <c r="H75" i="239" s="1"/>
  <c r="C75" i="239"/>
  <c r="A76" i="239"/>
  <c r="B76" i="239"/>
  <c r="H76" i="239" s="1"/>
  <c r="C76" i="239"/>
  <c r="A77" i="239"/>
  <c r="B77" i="239"/>
  <c r="H77" i="239" s="1"/>
  <c r="C77" i="239"/>
  <c r="A78" i="239"/>
  <c r="B78" i="239"/>
  <c r="H78" i="239" s="1"/>
  <c r="C78" i="239"/>
  <c r="A44" i="239"/>
  <c r="B44" i="239"/>
  <c r="H44" i="239" s="1"/>
  <c r="C44" i="239"/>
  <c r="A45" i="239"/>
  <c r="B45" i="239"/>
  <c r="H45" i="239" s="1"/>
  <c r="C45" i="239"/>
  <c r="A46" i="239"/>
  <c r="B46" i="239"/>
  <c r="H46" i="239" s="1"/>
  <c r="C46" i="239"/>
  <c r="A47" i="239"/>
  <c r="B47" i="239"/>
  <c r="H47" i="239" s="1"/>
  <c r="C47" i="239"/>
  <c r="A48" i="239"/>
  <c r="B48" i="239"/>
  <c r="H48" i="239" s="1"/>
  <c r="C48" i="239"/>
  <c r="A49" i="239"/>
  <c r="B49" i="239"/>
  <c r="H49" i="239" s="1"/>
  <c r="C49" i="239"/>
  <c r="A50" i="239"/>
  <c r="B50" i="239"/>
  <c r="H50" i="239" s="1"/>
  <c r="C50" i="239"/>
  <c r="A51" i="239"/>
  <c r="B51" i="239"/>
  <c r="H51" i="239" s="1"/>
  <c r="C51" i="239"/>
  <c r="A52" i="239"/>
  <c r="B52" i="239"/>
  <c r="H52" i="239" s="1"/>
  <c r="C52" i="239"/>
  <c r="A53" i="239"/>
  <c r="B53" i="239"/>
  <c r="H53" i="239" s="1"/>
  <c r="C53" i="239"/>
  <c r="A54" i="239"/>
  <c r="B54" i="239"/>
  <c r="H54" i="239" s="1"/>
  <c r="C54" i="239"/>
  <c r="A55" i="239"/>
  <c r="B55" i="239"/>
  <c r="H55" i="239" s="1"/>
  <c r="U84" i="219" s="1"/>
  <c r="C55" i="239"/>
  <c r="A56" i="239"/>
  <c r="B56" i="239"/>
  <c r="H56" i="239" s="1"/>
  <c r="C56" i="239"/>
  <c r="A57" i="239"/>
  <c r="B57" i="239"/>
  <c r="H57" i="239" s="1"/>
  <c r="C57" i="239"/>
  <c r="A58" i="239"/>
  <c r="B58" i="239"/>
  <c r="H58" i="239" s="1"/>
  <c r="C58" i="239"/>
  <c r="A59" i="239"/>
  <c r="B59" i="239"/>
  <c r="H59" i="239" s="1"/>
  <c r="C59" i="239"/>
  <c r="A60" i="239"/>
  <c r="B60" i="239"/>
  <c r="H60" i="239" s="1"/>
  <c r="C60" i="239"/>
  <c r="A61" i="239"/>
  <c r="B61" i="239"/>
  <c r="H61" i="239" s="1"/>
  <c r="U97" i="219" s="1"/>
  <c r="C61" i="239"/>
  <c r="A62" i="239"/>
  <c r="B62" i="239"/>
  <c r="H62" i="239" s="1"/>
  <c r="C62" i="239"/>
  <c r="A63" i="239"/>
  <c r="B63" i="239"/>
  <c r="H63" i="239" s="1"/>
  <c r="U110" i="219" s="1"/>
  <c r="C63" i="239"/>
  <c r="A64" i="239"/>
  <c r="B64" i="239"/>
  <c r="H64" i="239" s="1"/>
  <c r="C64" i="239"/>
  <c r="A65" i="239"/>
  <c r="B65" i="239"/>
  <c r="H65" i="239" s="1"/>
  <c r="C65" i="239"/>
  <c r="A66" i="239"/>
  <c r="B66" i="239"/>
  <c r="H66" i="239" s="1"/>
  <c r="C66" i="239"/>
  <c r="A67" i="239"/>
  <c r="B67" i="239"/>
  <c r="H67" i="239" s="1"/>
  <c r="C67" i="239"/>
  <c r="A68" i="239"/>
  <c r="B68" i="239"/>
  <c r="H68" i="239" s="1"/>
  <c r="C68" i="239"/>
  <c r="A8" i="239"/>
  <c r="B8" i="239"/>
  <c r="H8" i="239" s="1"/>
  <c r="C8" i="239"/>
  <c r="A9" i="239"/>
  <c r="B9" i="239"/>
  <c r="H9" i="239" s="1"/>
  <c r="C9" i="239"/>
  <c r="A10" i="239"/>
  <c r="B10" i="239"/>
  <c r="H10" i="239" s="1"/>
  <c r="C10" i="239"/>
  <c r="A11" i="239"/>
  <c r="B11" i="239"/>
  <c r="H11" i="239" s="1"/>
  <c r="C11" i="239"/>
  <c r="A12" i="239"/>
  <c r="B12" i="239"/>
  <c r="H12" i="239" s="1"/>
  <c r="C12" i="239"/>
  <c r="A13" i="239"/>
  <c r="B13" i="239"/>
  <c r="H13" i="239" s="1"/>
  <c r="C13" i="239"/>
  <c r="A14" i="239"/>
  <c r="B14" i="239"/>
  <c r="H14" i="239" s="1"/>
  <c r="C14" i="239"/>
  <c r="A15" i="239"/>
  <c r="B15" i="239"/>
  <c r="H15" i="239" s="1"/>
  <c r="C15" i="239"/>
  <c r="A16" i="239"/>
  <c r="B16" i="239"/>
  <c r="H16" i="239" s="1"/>
  <c r="C16" i="239"/>
  <c r="A17" i="239"/>
  <c r="B17" i="239"/>
  <c r="H17" i="239" s="1"/>
  <c r="U47" i="219" s="1"/>
  <c r="C17" i="239"/>
  <c r="A18" i="239"/>
  <c r="B18" i="239"/>
  <c r="H18" i="239" s="1"/>
  <c r="C18" i="239"/>
  <c r="A19" i="239"/>
  <c r="B19" i="239"/>
  <c r="H19" i="239" s="1"/>
  <c r="C19" i="239"/>
  <c r="A20" i="239"/>
  <c r="B20" i="239"/>
  <c r="H20" i="239" s="1"/>
  <c r="C20" i="239"/>
  <c r="A21" i="239"/>
  <c r="B21" i="239"/>
  <c r="H21" i="239" s="1"/>
  <c r="C21" i="239"/>
  <c r="A22" i="239"/>
  <c r="B22" i="239"/>
  <c r="H22" i="239" s="1"/>
  <c r="C22" i="239"/>
  <c r="A23" i="239"/>
  <c r="B23" i="239"/>
  <c r="H23" i="239" s="1"/>
  <c r="C23" i="239"/>
  <c r="A24" i="239"/>
  <c r="B24" i="239"/>
  <c r="H24" i="239" s="1"/>
  <c r="C24" i="239"/>
  <c r="A25" i="239"/>
  <c r="B25" i="239"/>
  <c r="H25" i="239" s="1"/>
  <c r="C25" i="239"/>
  <c r="A26" i="239"/>
  <c r="B26" i="239"/>
  <c r="H26" i="239" s="1"/>
  <c r="C26" i="239"/>
  <c r="A27" i="239"/>
  <c r="B27" i="239"/>
  <c r="H27" i="239" s="1"/>
  <c r="U61" i="219" s="1"/>
  <c r="C27" i="239"/>
  <c r="A28" i="239"/>
  <c r="B28" i="239"/>
  <c r="H28" i="239" s="1"/>
  <c r="C28" i="239"/>
  <c r="A29" i="239"/>
  <c r="B29" i="239"/>
  <c r="H29" i="239" s="1"/>
  <c r="C29" i="239"/>
  <c r="A30" i="239"/>
  <c r="B30" i="239"/>
  <c r="H30" i="239" s="1"/>
  <c r="C30" i="239"/>
  <c r="A31" i="239"/>
  <c r="B31" i="239"/>
  <c r="H31" i="239" s="1"/>
  <c r="C31" i="239"/>
  <c r="A32" i="239"/>
  <c r="B32" i="239"/>
  <c r="H32" i="239" s="1"/>
  <c r="C32" i="239"/>
  <c r="A33" i="239"/>
  <c r="B33" i="239"/>
  <c r="H33" i="239" s="1"/>
  <c r="C33" i="239"/>
  <c r="A34" i="239"/>
  <c r="B34" i="239"/>
  <c r="H34" i="239" s="1"/>
  <c r="C34" i="239"/>
  <c r="A35" i="239"/>
  <c r="B35" i="239"/>
  <c r="H35" i="239" s="1"/>
  <c r="C35" i="239"/>
  <c r="A36" i="239"/>
  <c r="B36" i="239"/>
  <c r="H36" i="239" s="1"/>
  <c r="C36" i="239"/>
  <c r="A37" i="239"/>
  <c r="B37" i="239"/>
  <c r="H37" i="239" s="1"/>
  <c r="C37" i="239"/>
  <c r="A38" i="239"/>
  <c r="B38" i="239"/>
  <c r="H38" i="239" s="1"/>
  <c r="C38" i="239"/>
  <c r="A39" i="239"/>
  <c r="B39" i="239"/>
  <c r="H39" i="239" s="1"/>
  <c r="C39" i="239"/>
  <c r="A40" i="239"/>
  <c r="B40" i="239"/>
  <c r="H40" i="239" s="1"/>
  <c r="C40" i="239"/>
  <c r="A41" i="239"/>
  <c r="B41" i="239"/>
  <c r="H41" i="239" s="1"/>
  <c r="C41" i="239"/>
  <c r="A42" i="239"/>
  <c r="B42" i="239"/>
  <c r="H42" i="239" s="1"/>
  <c r="C42" i="239"/>
  <c r="A43" i="239"/>
  <c r="B43" i="239"/>
  <c r="H43" i="239" s="1"/>
  <c r="C43" i="239"/>
  <c r="B7" i="239"/>
  <c r="H7" i="239" s="1"/>
  <c r="C7" i="239"/>
  <c r="A7" i="239"/>
  <c r="E7" i="239"/>
  <c r="D7" i="239"/>
  <c r="C7" i="240"/>
  <c r="C8" i="240"/>
  <c r="C9" i="240"/>
  <c r="C10" i="240"/>
  <c r="C11" i="240"/>
  <c r="C12" i="240"/>
  <c r="C13" i="240"/>
  <c r="C14" i="240"/>
  <c r="C15" i="240"/>
  <c r="C16" i="240"/>
  <c r="C17" i="240"/>
  <c r="C18" i="240"/>
  <c r="C19" i="240"/>
  <c r="C20" i="240"/>
  <c r="C21" i="240"/>
  <c r="C22" i="240"/>
  <c r="C23" i="240"/>
  <c r="C24" i="240"/>
  <c r="C25" i="240"/>
  <c r="C26" i="240"/>
  <c r="C27" i="240"/>
  <c r="C28" i="240"/>
  <c r="C29" i="240"/>
  <c r="C30" i="240"/>
  <c r="C31" i="240"/>
  <c r="C32" i="240"/>
  <c r="C33" i="240"/>
  <c r="C34" i="240"/>
  <c r="C35" i="240"/>
  <c r="C36" i="240"/>
  <c r="C37" i="240"/>
  <c r="C38" i="240"/>
  <c r="C39" i="240"/>
  <c r="C40" i="240"/>
  <c r="C41" i="240"/>
  <c r="C42" i="240"/>
  <c r="C43" i="240"/>
  <c r="C44" i="240"/>
  <c r="C45" i="240"/>
  <c r="C46" i="240"/>
  <c r="C47" i="240"/>
  <c r="C48" i="240"/>
  <c r="C49" i="240"/>
  <c r="C50" i="240"/>
  <c r="C51" i="240"/>
  <c r="C52" i="240"/>
  <c r="C53" i="240"/>
  <c r="C54" i="240"/>
  <c r="C55" i="240"/>
  <c r="C56" i="240"/>
  <c r="C57" i="240"/>
  <c r="C58" i="240"/>
  <c r="C59" i="240"/>
  <c r="C60" i="240"/>
  <c r="C61" i="240"/>
  <c r="C62" i="240"/>
  <c r="C63" i="240"/>
  <c r="C64" i="240"/>
  <c r="C65" i="240"/>
  <c r="C66" i="240"/>
  <c r="C67" i="240"/>
  <c r="C68" i="240"/>
  <c r="C69" i="240"/>
  <c r="C70" i="240"/>
  <c r="C71" i="240"/>
  <c r="C72" i="240"/>
  <c r="C73" i="240"/>
  <c r="C74" i="240"/>
  <c r="C75" i="240"/>
  <c r="C76" i="240"/>
  <c r="C77" i="240"/>
  <c r="C78" i="240"/>
  <c r="A70" i="240"/>
  <c r="B70" i="240"/>
  <c r="H70" i="240" s="1"/>
  <c r="D70" i="240"/>
  <c r="E70" i="240"/>
  <c r="A71" i="240"/>
  <c r="B71" i="240"/>
  <c r="H71" i="240" s="1"/>
  <c r="D71" i="240"/>
  <c r="E71" i="240"/>
  <c r="A72" i="240"/>
  <c r="B72" i="240"/>
  <c r="H72" i="240" s="1"/>
  <c r="D72" i="240"/>
  <c r="E72" i="240"/>
  <c r="A73" i="240"/>
  <c r="B73" i="240"/>
  <c r="H73" i="240" s="1"/>
  <c r="U126" i="237" s="1"/>
  <c r="D73" i="240"/>
  <c r="E73" i="240"/>
  <c r="A74" i="240"/>
  <c r="B74" i="240"/>
  <c r="H74" i="240" s="1"/>
  <c r="D74" i="240"/>
  <c r="E74" i="240"/>
  <c r="A75" i="240"/>
  <c r="B75" i="240"/>
  <c r="H75" i="240" s="1"/>
  <c r="D75" i="240"/>
  <c r="E75" i="240"/>
  <c r="A76" i="240"/>
  <c r="B76" i="240"/>
  <c r="H76" i="240" s="1"/>
  <c r="D76" i="240"/>
  <c r="E76" i="240"/>
  <c r="A77" i="240"/>
  <c r="B77" i="240"/>
  <c r="H77" i="240" s="1"/>
  <c r="D77" i="240"/>
  <c r="E77" i="240"/>
  <c r="A78" i="240"/>
  <c r="B78" i="240"/>
  <c r="H78" i="240" s="1"/>
  <c r="D78" i="240"/>
  <c r="E78" i="240"/>
  <c r="A56" i="240"/>
  <c r="B56" i="240"/>
  <c r="H56" i="240" s="1"/>
  <c r="D56" i="240"/>
  <c r="E56" i="240"/>
  <c r="A57" i="240"/>
  <c r="B57" i="240"/>
  <c r="H57" i="240" s="1"/>
  <c r="D57" i="240"/>
  <c r="E57" i="240"/>
  <c r="A58" i="240"/>
  <c r="B58" i="240"/>
  <c r="H58" i="240" s="1"/>
  <c r="D58" i="240"/>
  <c r="E58" i="240"/>
  <c r="A59" i="240"/>
  <c r="B59" i="240"/>
  <c r="H59" i="240" s="1"/>
  <c r="D59" i="240"/>
  <c r="E59" i="240"/>
  <c r="A60" i="240"/>
  <c r="B60" i="240"/>
  <c r="H60" i="240" s="1"/>
  <c r="D60" i="240"/>
  <c r="E60" i="240"/>
  <c r="A61" i="240"/>
  <c r="B61" i="240"/>
  <c r="H61" i="240" s="1"/>
  <c r="U97" i="237" s="1"/>
  <c r="A62" i="240"/>
  <c r="B62" i="240"/>
  <c r="H62" i="240" s="1"/>
  <c r="D62" i="240"/>
  <c r="E62" i="240"/>
  <c r="A63" i="240"/>
  <c r="B63" i="240"/>
  <c r="H63" i="240" s="1"/>
  <c r="U110" i="237" s="1"/>
  <c r="D63" i="240"/>
  <c r="E63" i="240"/>
  <c r="A64" i="240"/>
  <c r="B64" i="240"/>
  <c r="H64" i="240" s="1"/>
  <c r="D64" i="240"/>
  <c r="E64" i="240"/>
  <c r="A65" i="240"/>
  <c r="B65" i="240"/>
  <c r="H65" i="240" s="1"/>
  <c r="D65" i="240"/>
  <c r="E65" i="240"/>
  <c r="A66" i="240"/>
  <c r="B66" i="240"/>
  <c r="H66" i="240" s="1"/>
  <c r="D66" i="240"/>
  <c r="E66" i="240"/>
  <c r="A67" i="240"/>
  <c r="B67" i="240"/>
  <c r="H67" i="240" s="1"/>
  <c r="D67" i="240"/>
  <c r="E67" i="240"/>
  <c r="A68" i="240"/>
  <c r="B68" i="240"/>
  <c r="H68" i="240" s="1"/>
  <c r="D68" i="240"/>
  <c r="E68" i="240"/>
  <c r="A69" i="240"/>
  <c r="B69" i="240"/>
  <c r="H69" i="240" s="1"/>
  <c r="D69" i="240"/>
  <c r="E69" i="240"/>
  <c r="A55" i="240"/>
  <c r="B55" i="240"/>
  <c r="H55" i="240" s="1"/>
  <c r="U84" i="237" s="1"/>
  <c r="D55" i="240"/>
  <c r="E55" i="240"/>
  <c r="A50" i="240"/>
  <c r="B50" i="240"/>
  <c r="H50" i="240" s="1"/>
  <c r="D50" i="240"/>
  <c r="E50" i="240"/>
  <c r="A51" i="240"/>
  <c r="B51" i="240"/>
  <c r="H51" i="240" s="1"/>
  <c r="D51" i="240"/>
  <c r="E51" i="240"/>
  <c r="A52" i="240"/>
  <c r="B52" i="240"/>
  <c r="H52" i="240" s="1"/>
  <c r="D52" i="240"/>
  <c r="E52" i="240"/>
  <c r="A53" i="240"/>
  <c r="B53" i="240"/>
  <c r="H53" i="240" s="1"/>
  <c r="D53" i="240"/>
  <c r="E53" i="240"/>
  <c r="A54" i="240"/>
  <c r="B54" i="240"/>
  <c r="H54" i="240" s="1"/>
  <c r="D54" i="240"/>
  <c r="E54" i="240"/>
  <c r="A46" i="240"/>
  <c r="B46" i="240"/>
  <c r="H46" i="240" s="1"/>
  <c r="A47" i="240"/>
  <c r="B47" i="240"/>
  <c r="H47" i="240" s="1"/>
  <c r="A48" i="240"/>
  <c r="B48" i="240"/>
  <c r="H48" i="240" s="1"/>
  <c r="D48" i="240"/>
  <c r="E48" i="240"/>
  <c r="A49" i="240"/>
  <c r="B49" i="240"/>
  <c r="H49" i="240" s="1"/>
  <c r="D49" i="240"/>
  <c r="E49" i="240"/>
  <c r="A42" i="240"/>
  <c r="B42" i="240"/>
  <c r="H42" i="240" s="1"/>
  <c r="D42" i="240"/>
  <c r="E42" i="240"/>
  <c r="A43" i="240"/>
  <c r="B43" i="240"/>
  <c r="H43" i="240" s="1"/>
  <c r="D43" i="240"/>
  <c r="E43" i="240"/>
  <c r="A44" i="240"/>
  <c r="B44" i="240"/>
  <c r="H44" i="240" s="1"/>
  <c r="D44" i="240"/>
  <c r="E44" i="240"/>
  <c r="A45" i="240"/>
  <c r="B45" i="240"/>
  <c r="H45" i="240" s="1"/>
  <c r="D45" i="240"/>
  <c r="E45" i="240"/>
  <c r="A22" i="240"/>
  <c r="B22" i="240"/>
  <c r="H22" i="240" s="1"/>
  <c r="D22" i="240"/>
  <c r="E22" i="240"/>
  <c r="A23" i="240"/>
  <c r="B23" i="240"/>
  <c r="H23" i="240" s="1"/>
  <c r="D23" i="240"/>
  <c r="E23" i="240"/>
  <c r="A24" i="240"/>
  <c r="B24" i="240"/>
  <c r="H24" i="240" s="1"/>
  <c r="D24" i="240"/>
  <c r="E24" i="240"/>
  <c r="A25" i="240"/>
  <c r="B25" i="240"/>
  <c r="H25" i="240" s="1"/>
  <c r="D25" i="240"/>
  <c r="E25" i="240"/>
  <c r="A26" i="240"/>
  <c r="B26" i="240"/>
  <c r="H26" i="240" s="1"/>
  <c r="D26" i="240"/>
  <c r="E26" i="240"/>
  <c r="A27" i="240"/>
  <c r="B27" i="240"/>
  <c r="H27" i="240" s="1"/>
  <c r="U61" i="237" s="1"/>
  <c r="D27" i="240"/>
  <c r="E27" i="240"/>
  <c r="A28" i="240"/>
  <c r="B28" i="240"/>
  <c r="H28" i="240" s="1"/>
  <c r="D28" i="240"/>
  <c r="E28" i="240"/>
  <c r="A29" i="240"/>
  <c r="B29" i="240"/>
  <c r="H29" i="240" s="1"/>
  <c r="D29" i="240"/>
  <c r="E29" i="240"/>
  <c r="A30" i="240"/>
  <c r="B30" i="240"/>
  <c r="H30" i="240" s="1"/>
  <c r="D30" i="240"/>
  <c r="E30" i="240"/>
  <c r="A31" i="240"/>
  <c r="B31" i="240"/>
  <c r="H31" i="240" s="1"/>
  <c r="D31" i="240"/>
  <c r="E31" i="240"/>
  <c r="A32" i="240"/>
  <c r="B32" i="240"/>
  <c r="H32" i="240" s="1"/>
  <c r="D32" i="240"/>
  <c r="E32" i="240"/>
  <c r="A33" i="240"/>
  <c r="B33" i="240"/>
  <c r="H33" i="240" s="1"/>
  <c r="D33" i="240"/>
  <c r="E33" i="240"/>
  <c r="A34" i="240"/>
  <c r="B34" i="240"/>
  <c r="H34" i="240" s="1"/>
  <c r="D34" i="240"/>
  <c r="E34" i="240"/>
  <c r="A35" i="240"/>
  <c r="B35" i="240"/>
  <c r="H35" i="240" s="1"/>
  <c r="D35" i="240"/>
  <c r="E35" i="240"/>
  <c r="A36" i="240"/>
  <c r="B36" i="240"/>
  <c r="H36" i="240" s="1"/>
  <c r="D36" i="240"/>
  <c r="E36" i="240"/>
  <c r="A37" i="240"/>
  <c r="B37" i="240"/>
  <c r="H37" i="240" s="1"/>
  <c r="D37" i="240"/>
  <c r="E37" i="240"/>
  <c r="A38" i="240"/>
  <c r="B38" i="240"/>
  <c r="H38" i="240" s="1"/>
  <c r="D38" i="240"/>
  <c r="E38" i="240"/>
  <c r="A39" i="240"/>
  <c r="B39" i="240"/>
  <c r="H39" i="240" s="1"/>
  <c r="D39" i="240"/>
  <c r="E39" i="240"/>
  <c r="A40" i="240"/>
  <c r="B40" i="240"/>
  <c r="H40" i="240" s="1"/>
  <c r="D40" i="240"/>
  <c r="E40" i="240"/>
  <c r="A41" i="240"/>
  <c r="B41" i="240"/>
  <c r="H41" i="240" s="1"/>
  <c r="D41" i="240"/>
  <c r="E41" i="240"/>
  <c r="D8" i="240"/>
  <c r="E8" i="240"/>
  <c r="D9" i="240"/>
  <c r="E9" i="240"/>
  <c r="D10" i="240"/>
  <c r="E10" i="240"/>
  <c r="D11" i="240"/>
  <c r="E11" i="240"/>
  <c r="D12" i="240"/>
  <c r="E12" i="240"/>
  <c r="D13" i="240"/>
  <c r="E13" i="240"/>
  <c r="D14" i="240"/>
  <c r="E14" i="240"/>
  <c r="D15" i="240"/>
  <c r="E15" i="240"/>
  <c r="D16" i="240"/>
  <c r="E16" i="240"/>
  <c r="D17" i="240"/>
  <c r="E17" i="240"/>
  <c r="D18" i="240"/>
  <c r="E18" i="240"/>
  <c r="D19" i="240"/>
  <c r="E19" i="240"/>
  <c r="D20" i="240"/>
  <c r="E20" i="240"/>
  <c r="D21" i="240"/>
  <c r="E21" i="240"/>
  <c r="E7" i="240"/>
  <c r="D7" i="240"/>
  <c r="A8" i="240"/>
  <c r="B8" i="240"/>
  <c r="H8" i="240" s="1"/>
  <c r="A9" i="240"/>
  <c r="B9" i="240"/>
  <c r="H9" i="240" s="1"/>
  <c r="A10" i="240"/>
  <c r="B10" i="240"/>
  <c r="H10" i="240" s="1"/>
  <c r="A11" i="240"/>
  <c r="B11" i="240"/>
  <c r="H11" i="240" s="1"/>
  <c r="A12" i="240"/>
  <c r="B12" i="240"/>
  <c r="H12" i="240" s="1"/>
  <c r="A13" i="240"/>
  <c r="B13" i="240"/>
  <c r="H13" i="240" s="1"/>
  <c r="A14" i="240"/>
  <c r="B14" i="240"/>
  <c r="H14" i="240" s="1"/>
  <c r="A15" i="240"/>
  <c r="B15" i="240"/>
  <c r="H15" i="240" s="1"/>
  <c r="A16" i="240"/>
  <c r="B16" i="240"/>
  <c r="H16" i="240" s="1"/>
  <c r="A17" i="240"/>
  <c r="B17" i="240"/>
  <c r="H17" i="240" s="1"/>
  <c r="A18" i="240"/>
  <c r="B18" i="240"/>
  <c r="H18" i="240" s="1"/>
  <c r="A19" i="240"/>
  <c r="B19" i="240"/>
  <c r="H19" i="240" s="1"/>
  <c r="A20" i="240"/>
  <c r="B20" i="240"/>
  <c r="H20" i="240" s="1"/>
  <c r="U47" i="237" s="1"/>
  <c r="A21" i="240"/>
  <c r="B21" i="240"/>
  <c r="H21" i="240" s="1"/>
  <c r="B7" i="240"/>
  <c r="A7" i="240"/>
  <c r="J33" i="237" l="1"/>
  <c r="F29" i="239"/>
  <c r="F40" i="239"/>
  <c r="F24" i="239"/>
  <c r="F8" i="239"/>
  <c r="J33" i="219"/>
  <c r="J35" i="219" s="1"/>
  <c r="J51" i="219"/>
  <c r="J32" i="237"/>
  <c r="J32" i="219"/>
  <c r="R109" i="237"/>
  <c r="J126" i="237"/>
  <c r="J130" i="237" s="1"/>
  <c r="K33" i="237"/>
  <c r="K37" i="237" s="1"/>
  <c r="J125" i="219"/>
  <c r="N125" i="219"/>
  <c r="N126" i="219" s="1"/>
  <c r="F53" i="239"/>
  <c r="F45" i="239"/>
  <c r="N32" i="219"/>
  <c r="N33" i="219" s="1"/>
  <c r="J89" i="219"/>
  <c r="J109" i="219"/>
  <c r="K84" i="219"/>
  <c r="K88" i="219" s="1"/>
  <c r="K83" i="219"/>
  <c r="K126" i="219"/>
  <c r="K125" i="219"/>
  <c r="M83" i="219"/>
  <c r="M84" i="219" s="1"/>
  <c r="J52" i="219"/>
  <c r="J46" i="219"/>
  <c r="Q83" i="237"/>
  <c r="M83" i="237"/>
  <c r="M84" i="237" s="1"/>
  <c r="J83" i="237"/>
  <c r="J115" i="219"/>
  <c r="M109" i="219"/>
  <c r="M110" i="219" s="1"/>
  <c r="N83" i="219"/>
  <c r="N84" i="219" s="1"/>
  <c r="J110" i="219"/>
  <c r="K33" i="219"/>
  <c r="K37" i="219" s="1"/>
  <c r="K32" i="219"/>
  <c r="K115" i="219"/>
  <c r="N109" i="219"/>
  <c r="N110" i="219" s="1"/>
  <c r="K110" i="219"/>
  <c r="K114" i="219" s="1"/>
  <c r="K109" i="219"/>
  <c r="K46" i="219"/>
  <c r="M32" i="219"/>
  <c r="M33" i="219" s="1"/>
  <c r="J84" i="219"/>
  <c r="J84" i="237"/>
  <c r="J88" i="237" s="1"/>
  <c r="M125" i="219"/>
  <c r="M126" i="219" s="1"/>
  <c r="M47" i="219"/>
  <c r="K89" i="219"/>
  <c r="J126" i="219"/>
  <c r="J130" i="219" s="1"/>
  <c r="F74" i="240"/>
  <c r="Q83" i="219"/>
  <c r="K109" i="237"/>
  <c r="Q109" i="237"/>
  <c r="K115" i="237"/>
  <c r="J115" i="237"/>
  <c r="J83" i="219"/>
  <c r="R32" i="237"/>
  <c r="Q32" i="237"/>
  <c r="Q60" i="219"/>
  <c r="N60" i="219"/>
  <c r="N61" i="219" s="1"/>
  <c r="R109" i="219"/>
  <c r="N125" i="237"/>
  <c r="N126" i="237" s="1"/>
  <c r="J125" i="237"/>
  <c r="M125" i="237"/>
  <c r="M126" i="237" s="1"/>
  <c r="J67" i="219"/>
  <c r="J85" i="240"/>
  <c r="J110" i="237"/>
  <c r="J109" i="237"/>
  <c r="M109" i="237"/>
  <c r="M110" i="237" s="1"/>
  <c r="Q125" i="237"/>
  <c r="R125" i="219"/>
  <c r="Q125" i="219"/>
  <c r="K126" i="237"/>
  <c r="K125" i="237"/>
  <c r="R125" i="237"/>
  <c r="Q109" i="219"/>
  <c r="K110" i="237"/>
  <c r="N109" i="237"/>
  <c r="N110" i="237" s="1"/>
  <c r="N83" i="237"/>
  <c r="N84" i="237" s="1"/>
  <c r="R83" i="219"/>
  <c r="K66" i="237"/>
  <c r="J66" i="237"/>
  <c r="Q60" i="237"/>
  <c r="K83" i="237"/>
  <c r="K84" i="237"/>
  <c r="K88" i="237" s="1"/>
  <c r="R83" i="237"/>
  <c r="R60" i="219"/>
  <c r="N47" i="237"/>
  <c r="J52" i="237"/>
  <c r="K46" i="237"/>
  <c r="K60" i="237"/>
  <c r="N60" i="237"/>
  <c r="N61" i="237" s="1"/>
  <c r="R60" i="237"/>
  <c r="J60" i="237"/>
  <c r="M60" i="237"/>
  <c r="M61" i="237" s="1"/>
  <c r="M32" i="237"/>
  <c r="N32" i="237"/>
  <c r="N33" i="237" s="1"/>
  <c r="M47" i="237"/>
  <c r="J46" i="237"/>
  <c r="R32" i="219"/>
  <c r="Q32" i="219"/>
  <c r="K85" i="239"/>
  <c r="F72" i="239"/>
  <c r="F32" i="239"/>
  <c r="F64" i="239"/>
  <c r="F77" i="239"/>
  <c r="F56" i="239"/>
  <c r="F13" i="239"/>
  <c r="F62" i="239"/>
  <c r="F78" i="239"/>
  <c r="F69" i="239"/>
  <c r="F46" i="239"/>
  <c r="F37" i="239"/>
  <c r="F48" i="239"/>
  <c r="F16" i="239"/>
  <c r="F30" i="239"/>
  <c r="F21" i="239"/>
  <c r="F76" i="239"/>
  <c r="F67" i="239"/>
  <c r="F60" i="239"/>
  <c r="F49" i="239"/>
  <c r="F35" i="239"/>
  <c r="F17" i="239"/>
  <c r="F12" i="239"/>
  <c r="F75" i="239"/>
  <c r="F73" i="239"/>
  <c r="F68" i="239"/>
  <c r="F59" i="239"/>
  <c r="F57" i="239"/>
  <c r="F52" i="239"/>
  <c r="F43" i="239"/>
  <c r="F41" i="239"/>
  <c r="F36" i="239"/>
  <c r="F27" i="239"/>
  <c r="F25" i="239"/>
  <c r="F20" i="239"/>
  <c r="F9" i="239"/>
  <c r="F65" i="239"/>
  <c r="F51" i="239"/>
  <c r="F44" i="239"/>
  <c r="F33" i="239"/>
  <c r="F28" i="239"/>
  <c r="F19" i="239"/>
  <c r="F70" i="239"/>
  <c r="F54" i="239"/>
  <c r="F38" i="239"/>
  <c r="F22" i="239"/>
  <c r="F74" i="239"/>
  <c r="F71" i="239"/>
  <c r="F55" i="239"/>
  <c r="F50" i="239"/>
  <c r="F42" i="239"/>
  <c r="F31" i="239"/>
  <c r="F23" i="239"/>
  <c r="F66" i="239"/>
  <c r="F63" i="239"/>
  <c r="F58" i="239"/>
  <c r="F47" i="239"/>
  <c r="F39" i="239"/>
  <c r="F34" i="239"/>
  <c r="F26" i="239"/>
  <c r="F18" i="239"/>
  <c r="F15" i="239"/>
  <c r="F10" i="239"/>
  <c r="F14" i="239"/>
  <c r="F11" i="239"/>
  <c r="F7" i="239"/>
  <c r="K32" i="237"/>
  <c r="F77" i="240"/>
  <c r="F70" i="240"/>
  <c r="F75" i="240"/>
  <c r="F72" i="240"/>
  <c r="F78" i="240"/>
  <c r="F73" i="240"/>
  <c r="F76" i="240"/>
  <c r="F71" i="240"/>
  <c r="F54" i="240"/>
  <c r="F52" i="240"/>
  <c r="F50" i="240"/>
  <c r="F69" i="240"/>
  <c r="F67" i="240"/>
  <c r="F65" i="240"/>
  <c r="F63" i="240"/>
  <c r="F59" i="240"/>
  <c r="F57" i="240"/>
  <c r="F53" i="240"/>
  <c r="F51" i="240"/>
  <c r="F55" i="240"/>
  <c r="F68" i="240"/>
  <c r="F66" i="240"/>
  <c r="F64" i="240"/>
  <c r="F62" i="240"/>
  <c r="F60" i="240"/>
  <c r="F58" i="240"/>
  <c r="F56" i="240"/>
  <c r="F49" i="240"/>
  <c r="F24" i="240"/>
  <c r="F44" i="240"/>
  <c r="F42" i="240"/>
  <c r="F48" i="240"/>
  <c r="F45" i="240"/>
  <c r="F43" i="240"/>
  <c r="F29" i="240"/>
  <c r="F40" i="240"/>
  <c r="F32" i="240"/>
  <c r="F30" i="240"/>
  <c r="F37" i="240"/>
  <c r="F28" i="240"/>
  <c r="F41" i="240"/>
  <c r="F36" i="240"/>
  <c r="F27" i="240"/>
  <c r="F25" i="240"/>
  <c r="F35" i="240"/>
  <c r="F33" i="240"/>
  <c r="F38" i="240"/>
  <c r="F22" i="240"/>
  <c r="F34" i="240"/>
  <c r="F31" i="240"/>
  <c r="F26" i="240"/>
  <c r="F23" i="240"/>
  <c r="F8" i="240"/>
  <c r="F39" i="240"/>
  <c r="F7" i="240"/>
  <c r="F21" i="240"/>
  <c r="F13" i="240"/>
  <c r="F16" i="240"/>
  <c r="F17" i="240"/>
  <c r="F12" i="240"/>
  <c r="F20" i="240"/>
  <c r="F9" i="240"/>
  <c r="F18" i="240"/>
  <c r="F15" i="240"/>
  <c r="F10" i="240"/>
  <c r="F19" i="240"/>
  <c r="F14" i="240"/>
  <c r="F11" i="240"/>
  <c r="L6" i="241"/>
  <c r="L7" i="241"/>
  <c r="L8" i="241"/>
  <c r="L10" i="241"/>
  <c r="L11" i="241"/>
  <c r="L12" i="241"/>
  <c r="L14" i="241"/>
  <c r="L9" i="241"/>
  <c r="L16" i="241"/>
  <c r="L17" i="241"/>
  <c r="L18" i="241"/>
  <c r="L19" i="241"/>
  <c r="L20" i="241"/>
  <c r="L21" i="241"/>
  <c r="L22" i="241"/>
  <c r="L23" i="241"/>
  <c r="L24" i="241"/>
  <c r="L25" i="241"/>
  <c r="L26" i="241"/>
  <c r="L27" i="241"/>
  <c r="L28" i="241"/>
  <c r="L29" i="241"/>
  <c r="L30" i="241"/>
  <c r="L31" i="241"/>
  <c r="L32" i="241"/>
  <c r="L33" i="241"/>
  <c r="L34" i="241"/>
  <c r="L35" i="241"/>
  <c r="L13" i="241"/>
  <c r="L36" i="241"/>
  <c r="L37" i="241"/>
  <c r="L38" i="241"/>
  <c r="L39" i="241"/>
  <c r="L40" i="241"/>
  <c r="L41" i="241"/>
  <c r="L42" i="241"/>
  <c r="L15" i="241"/>
  <c r="L43" i="241"/>
  <c r="L44" i="241"/>
  <c r="L45" i="241"/>
  <c r="L46" i="241"/>
  <c r="L47" i="241"/>
  <c r="L48" i="241"/>
  <c r="L49" i="241"/>
  <c r="L50" i="241"/>
  <c r="L51" i="241"/>
  <c r="L52" i="241"/>
  <c r="L53" i="241"/>
  <c r="L54" i="241"/>
  <c r="L55" i="241"/>
  <c r="L56" i="241"/>
  <c r="L57" i="241"/>
  <c r="L58" i="241"/>
  <c r="L59" i="241"/>
  <c r="L60" i="241"/>
  <c r="L61" i="241"/>
  <c r="L62" i="241"/>
  <c r="L63" i="241"/>
  <c r="L64" i="241"/>
  <c r="L65" i="241"/>
  <c r="L66" i="241"/>
  <c r="L67" i="241"/>
  <c r="L68" i="241"/>
  <c r="L69" i="241"/>
  <c r="L70" i="241"/>
  <c r="L71" i="241"/>
  <c r="L72" i="241"/>
  <c r="L73" i="241"/>
  <c r="L74" i="241"/>
  <c r="L75" i="241"/>
  <c r="L76" i="241"/>
  <c r="L3" i="241"/>
  <c r="L5" i="241"/>
  <c r="J37" i="219" l="1"/>
  <c r="B42" i="219"/>
  <c r="Y42" i="219" s="1"/>
  <c r="B42" i="237"/>
  <c r="B55" i="237"/>
  <c r="B55" i="219"/>
  <c r="B41" i="219"/>
  <c r="B41" i="237"/>
  <c r="J88" i="219"/>
  <c r="J114" i="219"/>
  <c r="J116" i="219"/>
  <c r="B73" i="237"/>
  <c r="B73" i="219"/>
  <c r="B62" i="237"/>
  <c r="B62" i="219"/>
  <c r="B76" i="219"/>
  <c r="B76" i="237"/>
  <c r="B72" i="219"/>
  <c r="B72" i="237"/>
  <c r="B69" i="237"/>
  <c r="B69" i="219"/>
  <c r="B65" i="237"/>
  <c r="B65" i="219"/>
  <c r="B61" i="237"/>
  <c r="B61" i="219"/>
  <c r="B53" i="237"/>
  <c r="B53" i="219"/>
  <c r="Y54" i="219" s="1"/>
  <c r="B49" i="237"/>
  <c r="B49" i="219"/>
  <c r="Y50" i="219" s="1"/>
  <c r="J90" i="219"/>
  <c r="B66" i="237"/>
  <c r="B66" i="219"/>
  <c r="B54" i="237"/>
  <c r="B54" i="219"/>
  <c r="Y55" i="219" s="1"/>
  <c r="B50" i="237"/>
  <c r="B50" i="219"/>
  <c r="Y51" i="219" s="1"/>
  <c r="B46" i="237"/>
  <c r="B46" i="219"/>
  <c r="Y47" i="219" s="1"/>
  <c r="B75" i="237"/>
  <c r="B75" i="219"/>
  <c r="B71" i="237"/>
  <c r="B71" i="219"/>
  <c r="B68" i="219"/>
  <c r="B68" i="237"/>
  <c r="B64" i="219"/>
  <c r="B64" i="237"/>
  <c r="B60" i="219"/>
  <c r="B60" i="237"/>
  <c r="B52" i="219"/>
  <c r="Y53" i="219" s="1"/>
  <c r="B52" i="237"/>
  <c r="B48" i="219"/>
  <c r="Y49" i="219" s="1"/>
  <c r="B48" i="237"/>
  <c r="B74" i="237"/>
  <c r="B74" i="219"/>
  <c r="B70" i="237"/>
  <c r="B70" i="219"/>
  <c r="B67" i="237"/>
  <c r="B67" i="219"/>
  <c r="B63" i="237"/>
  <c r="B63" i="219"/>
  <c r="B51" i="237"/>
  <c r="B51" i="219"/>
  <c r="Y52" i="219" s="1"/>
  <c r="B47" i="237"/>
  <c r="B47" i="219"/>
  <c r="Y48" i="219" s="1"/>
  <c r="J53" i="219"/>
  <c r="B128" i="237"/>
  <c r="B128" i="219"/>
  <c r="B114" i="219"/>
  <c r="B114" i="237"/>
  <c r="B88" i="237"/>
  <c r="B88" i="219"/>
  <c r="B37" i="237"/>
  <c r="B37" i="219"/>
  <c r="Y37" i="219" s="1"/>
  <c r="B117" i="237"/>
  <c r="B117" i="219"/>
  <c r="B109" i="219"/>
  <c r="B109" i="237"/>
  <c r="B83" i="237"/>
  <c r="B83" i="219"/>
  <c r="B40" i="219"/>
  <c r="Y40" i="219" s="1"/>
  <c r="B40" i="237"/>
  <c r="K130" i="219"/>
  <c r="K90" i="219"/>
  <c r="B130" i="219"/>
  <c r="B130" i="237"/>
  <c r="B126" i="219"/>
  <c r="B126" i="237"/>
  <c r="B116" i="237"/>
  <c r="B116" i="219"/>
  <c r="B112" i="237"/>
  <c r="B112" i="219"/>
  <c r="B86" i="219"/>
  <c r="B86" i="237"/>
  <c r="B39" i="219"/>
  <c r="Y39" i="219" s="1"/>
  <c r="B39" i="237"/>
  <c r="B35" i="219"/>
  <c r="Y35" i="219" s="1"/>
  <c r="B35" i="237"/>
  <c r="J67" i="237"/>
  <c r="K67" i="219"/>
  <c r="K116" i="219"/>
  <c r="B32" i="219"/>
  <c r="Y32" i="219" s="1"/>
  <c r="B32" i="237"/>
  <c r="B118" i="219"/>
  <c r="B118" i="237"/>
  <c r="B110" i="219"/>
  <c r="B110" i="237"/>
  <c r="B84" i="237"/>
  <c r="B84" i="219"/>
  <c r="B33" i="237"/>
  <c r="B33" i="219"/>
  <c r="Y33" i="219" s="1"/>
  <c r="B127" i="237"/>
  <c r="B127" i="219"/>
  <c r="B113" i="237"/>
  <c r="B113" i="219"/>
  <c r="B87" i="237"/>
  <c r="B87" i="219"/>
  <c r="B36" i="219"/>
  <c r="Y36" i="219" s="1"/>
  <c r="B36" i="237"/>
  <c r="B129" i="219"/>
  <c r="B129" i="237"/>
  <c r="B125" i="237"/>
  <c r="B125" i="219"/>
  <c r="B115" i="219"/>
  <c r="B115" i="237"/>
  <c r="B111" i="219"/>
  <c r="B111" i="237"/>
  <c r="B85" i="237"/>
  <c r="B85" i="219"/>
  <c r="B38" i="237"/>
  <c r="B38" i="219"/>
  <c r="Y38" i="219" s="1"/>
  <c r="B34" i="237"/>
  <c r="B34" i="219"/>
  <c r="Y34" i="219" s="1"/>
  <c r="J114" i="237"/>
  <c r="K114" i="237"/>
  <c r="K130" i="237"/>
  <c r="L8" i="237"/>
  <c r="J37" i="237"/>
  <c r="L7" i="237" s="1"/>
  <c r="J95" i="240"/>
  <c r="M33" i="237"/>
  <c r="AA45" i="219"/>
  <c r="Z45" i="219"/>
  <c r="AA44" i="219"/>
  <c r="Z44" i="219"/>
  <c r="AA31" i="219"/>
  <c r="Z31" i="219"/>
  <c r="AA30" i="219"/>
  <c r="Z30" i="219"/>
  <c r="D94" i="240"/>
  <c r="C94" i="240"/>
  <c r="D92" i="240"/>
  <c r="C92" i="240"/>
  <c r="D93" i="240"/>
  <c r="I90" i="240"/>
  <c r="J89" i="240"/>
  <c r="H7" i="240"/>
  <c r="U33" i="237" s="1"/>
  <c r="K80" i="239"/>
  <c r="J90" i="240" s="1"/>
  <c r="M5" i="240"/>
  <c r="C11" i="242" s="1"/>
  <c r="K11" i="242" s="1"/>
  <c r="M5" i="239"/>
  <c r="L9" i="237"/>
  <c r="J128" i="237"/>
  <c r="B23" i="237"/>
  <c r="U21" i="237"/>
  <c r="Y46" i="219"/>
  <c r="K49" i="219"/>
  <c r="N49" i="219" s="1"/>
  <c r="M35" i="219"/>
  <c r="B23" i="219"/>
  <c r="T136" i="237"/>
  <c r="T140" i="237" s="1"/>
  <c r="T135" i="237"/>
  <c r="T139" i="237" s="1"/>
  <c r="T136" i="219"/>
  <c r="T135" i="219"/>
  <c r="F13" i="231"/>
  <c r="G13" i="231" s="1"/>
  <c r="F14" i="231"/>
  <c r="G14" i="231" s="1"/>
  <c r="F15" i="231"/>
  <c r="G15" i="231"/>
  <c r="F16" i="231"/>
  <c r="G16" i="231" s="1"/>
  <c r="F17" i="231"/>
  <c r="G17" i="231" s="1"/>
  <c r="F18" i="231"/>
  <c r="G18" i="231" s="1"/>
  <c r="F19" i="231"/>
  <c r="G19" i="231" s="1"/>
  <c r="E14" i="231"/>
  <c r="C8" i="237" s="1"/>
  <c r="E15" i="231"/>
  <c r="C9" i="237" s="1"/>
  <c r="E16" i="231"/>
  <c r="C10" i="237" s="1"/>
  <c r="E17" i="231"/>
  <c r="C11" i="237" s="1"/>
  <c r="E18" i="231"/>
  <c r="C12" i="237" s="1"/>
  <c r="E19" i="231"/>
  <c r="C13" i="237" s="1"/>
  <c r="E13" i="231"/>
  <c r="C7" i="237" s="1"/>
  <c r="F8" i="231"/>
  <c r="G8" i="231" s="1"/>
  <c r="F9" i="231"/>
  <c r="G9" i="231" s="1"/>
  <c r="F10" i="231"/>
  <c r="G10" i="231" s="1"/>
  <c r="F11" i="231"/>
  <c r="G11" i="231" s="1"/>
  <c r="F12" i="231"/>
  <c r="G12" i="231" s="1"/>
  <c r="E9" i="231"/>
  <c r="C10" i="219" s="1"/>
  <c r="E10" i="231"/>
  <c r="C11" i="219" s="1"/>
  <c r="E11" i="231"/>
  <c r="C12" i="219" s="1"/>
  <c r="E12" i="231"/>
  <c r="C13" i="219" s="1"/>
  <c r="E8" i="231"/>
  <c r="C9" i="219" s="1"/>
  <c r="E7" i="231"/>
  <c r="C8" i="219" s="1"/>
  <c r="E6" i="231"/>
  <c r="C7" i="219" s="1"/>
  <c r="E6" i="216"/>
  <c r="D10" i="234"/>
  <c r="D19" i="216" s="1"/>
  <c r="C10" i="234"/>
  <c r="D12" i="216" s="1"/>
  <c r="D9" i="234"/>
  <c r="C9" i="234"/>
  <c r="D11" i="216" s="1"/>
  <c r="D8" i="234"/>
  <c r="D17" i="216"/>
  <c r="D17" i="231" s="1"/>
  <c r="B11" i="237" s="1"/>
  <c r="E11" i="237" s="1"/>
  <c r="C8" i="234"/>
  <c r="D10" i="216" s="1"/>
  <c r="D7" i="234"/>
  <c r="C7" i="234"/>
  <c r="D9" i="216" s="1"/>
  <c r="D6" i="234"/>
  <c r="D15" i="216" s="1"/>
  <c r="C6" i="234"/>
  <c r="D8" i="216" s="1"/>
  <c r="D5" i="234"/>
  <c r="D14" i="216" s="1"/>
  <c r="C5" i="234"/>
  <c r="D7" i="216" s="1"/>
  <c r="D4" i="234"/>
  <c r="D13" i="216" s="1"/>
  <c r="C4" i="234"/>
  <c r="D6" i="216" s="1"/>
  <c r="F6" i="231"/>
  <c r="G6" i="231" s="1"/>
  <c r="F7" i="231"/>
  <c r="G7" i="231" s="1"/>
  <c r="C19" i="221"/>
  <c r="C18" i="221"/>
  <c r="C17" i="221"/>
  <c r="C16" i="221"/>
  <c r="C15" i="221"/>
  <c r="C14" i="221"/>
  <c r="C13" i="221"/>
  <c r="C12" i="221"/>
  <c r="C11" i="221"/>
  <c r="C10" i="221"/>
  <c r="C9" i="221"/>
  <c r="C8" i="221"/>
  <c r="C7" i="221"/>
  <c r="C6" i="221"/>
  <c r="E19" i="216"/>
  <c r="E18" i="216"/>
  <c r="E17" i="216"/>
  <c r="E16" i="216"/>
  <c r="E15" i="216"/>
  <c r="E14" i="216"/>
  <c r="E13" i="216"/>
  <c r="E12" i="216"/>
  <c r="E11" i="216"/>
  <c r="E10" i="216"/>
  <c r="E9" i="216"/>
  <c r="E8" i="216"/>
  <c r="E7" i="216"/>
  <c r="D18" i="216"/>
  <c r="B18" i="221" s="1"/>
  <c r="D16" i="216"/>
  <c r="D16" i="231" s="1"/>
  <c r="B10" i="237" s="1"/>
  <c r="E10" i="237" s="1"/>
  <c r="M8" i="237"/>
  <c r="M7" i="237"/>
  <c r="B9" i="221" l="1"/>
  <c r="D9" i="231"/>
  <c r="B10" i="219" s="1"/>
  <c r="E10" i="219" s="1"/>
  <c r="B10" i="221"/>
  <c r="D10" i="231"/>
  <c r="B11" i="219" s="1"/>
  <c r="E11" i="219" s="1"/>
  <c r="D7" i="231"/>
  <c r="B8" i="219" s="1"/>
  <c r="E8" i="219" s="1"/>
  <c r="B7" i="221"/>
  <c r="B17" i="221"/>
  <c r="B19" i="221"/>
  <c r="D19" i="231"/>
  <c r="B13" i="237" s="1"/>
  <c r="E13" i="237" s="1"/>
  <c r="D13" i="231"/>
  <c r="B7" i="237" s="1"/>
  <c r="E7" i="237" s="1"/>
  <c r="B13" i="221"/>
  <c r="D6" i="231"/>
  <c r="B7" i="219" s="1"/>
  <c r="E7" i="219" s="1"/>
  <c r="B6" i="221"/>
  <c r="B12" i="221"/>
  <c r="D12" i="231"/>
  <c r="B13" i="219" s="1"/>
  <c r="E13" i="219" s="1"/>
  <c r="B8" i="221"/>
  <c r="D8" i="231"/>
  <c r="B9" i="219" s="1"/>
  <c r="E9" i="219" s="1"/>
  <c r="B15" i="221"/>
  <c r="D15" i="231"/>
  <c r="B9" i="237" s="1"/>
  <c r="E9" i="237" s="1"/>
  <c r="B11" i="221"/>
  <c r="D11" i="231"/>
  <c r="B12" i="219" s="1"/>
  <c r="E12" i="219" s="1"/>
  <c r="D14" i="231"/>
  <c r="B8" i="237" s="1"/>
  <c r="E8" i="237" s="1"/>
  <c r="B14" i="221"/>
  <c r="D18" i="231"/>
  <c r="B12" i="237" s="1"/>
  <c r="E12" i="237" s="1"/>
  <c r="B16" i="221"/>
  <c r="G65" i="239"/>
  <c r="B11" i="242"/>
  <c r="J11" i="242" s="1"/>
  <c r="G7" i="239"/>
  <c r="K86" i="219"/>
  <c r="N86" i="219" s="1"/>
  <c r="J86" i="219"/>
  <c r="M86" i="219" s="1"/>
  <c r="K63" i="219"/>
  <c r="N63" i="219" s="1"/>
  <c r="K112" i="219"/>
  <c r="N112" i="219" s="1"/>
  <c r="K35" i="219"/>
  <c r="N35" i="219" s="1"/>
  <c r="O35" i="219" s="1"/>
  <c r="K128" i="219"/>
  <c r="N128" i="219" s="1"/>
  <c r="J112" i="219"/>
  <c r="M112" i="219" s="1"/>
  <c r="J49" i="219"/>
  <c r="M49" i="219" s="1"/>
  <c r="O49" i="219" s="1"/>
  <c r="J63" i="219"/>
  <c r="M63" i="219" s="1"/>
  <c r="J128" i="219"/>
  <c r="M128" i="219" s="1"/>
  <c r="K63" i="237"/>
  <c r="N63" i="237" s="1"/>
  <c r="J35" i="237"/>
  <c r="M35" i="237" s="1"/>
  <c r="J86" i="237"/>
  <c r="M86" i="237" s="1"/>
  <c r="K86" i="237"/>
  <c r="N86" i="237" s="1"/>
  <c r="K35" i="237"/>
  <c r="N35" i="237" s="1"/>
  <c r="J63" i="237"/>
  <c r="M63" i="237" s="1"/>
  <c r="J112" i="237"/>
  <c r="M112" i="237" s="1"/>
  <c r="R61" i="237"/>
  <c r="R62" i="237" s="1"/>
  <c r="K112" i="237"/>
  <c r="N112" i="237" s="1"/>
  <c r="K128" i="237"/>
  <c r="N128" i="237" s="1"/>
  <c r="K49" i="237"/>
  <c r="J49" i="237"/>
  <c r="M49" i="237" s="1"/>
  <c r="G27" i="239"/>
  <c r="G13" i="239"/>
  <c r="G51" i="239"/>
  <c r="G66" i="239"/>
  <c r="G12" i="239"/>
  <c r="G70" i="239"/>
  <c r="G21" i="239"/>
  <c r="G36" i="239"/>
  <c r="G58" i="239"/>
  <c r="G76" i="239"/>
  <c r="G26" i="239"/>
  <c r="G28" i="239"/>
  <c r="G69" i="239"/>
  <c r="G68" i="239"/>
  <c r="G19" i="239"/>
  <c r="G39" i="239"/>
  <c r="G62" i="239"/>
  <c r="G59" i="239"/>
  <c r="G74" i="239"/>
  <c r="G10" i="239"/>
  <c r="G49" i="239"/>
  <c r="G33" i="239"/>
  <c r="G14" i="239"/>
  <c r="G73" i="239"/>
  <c r="G23" i="239"/>
  <c r="G20" i="239"/>
  <c r="G48" i="239"/>
  <c r="G55" i="239"/>
  <c r="G43" i="239"/>
  <c r="G22" i="239"/>
  <c r="G15" i="239"/>
  <c r="G30" i="239"/>
  <c r="G41" i="239"/>
  <c r="G42" i="239"/>
  <c r="G77" i="239"/>
  <c r="G75" i="239"/>
  <c r="G54" i="239"/>
  <c r="G56" i="239"/>
  <c r="G52" i="239"/>
  <c r="G18" i="239"/>
  <c r="G9" i="239"/>
  <c r="G35" i="239"/>
  <c r="G11" i="239"/>
  <c r="G67" i="239"/>
  <c r="G25" i="239"/>
  <c r="G50" i="239"/>
  <c r="G60" i="239"/>
  <c r="G44" i="239"/>
  <c r="G63" i="239"/>
  <c r="G37" i="239"/>
  <c r="G57" i="239"/>
  <c r="G71" i="239"/>
  <c r="G78" i="239"/>
  <c r="G32" i="239"/>
  <c r="G29" i="239"/>
  <c r="G24" i="239"/>
  <c r="G53" i="239"/>
  <c r="G8" i="239"/>
  <c r="G45" i="239"/>
  <c r="G40" i="239"/>
  <c r="G72" i="239"/>
  <c r="G31" i="239"/>
  <c r="G17" i="239"/>
  <c r="G64" i="239"/>
  <c r="G34" i="239"/>
  <c r="G38" i="239"/>
  <c r="G16" i="239"/>
  <c r="G8" i="219"/>
  <c r="I8" i="219" s="1"/>
  <c r="F7" i="219"/>
  <c r="H7" i="219" s="1"/>
  <c r="U33" i="219"/>
  <c r="G9" i="240"/>
  <c r="G17" i="240"/>
  <c r="G23" i="240"/>
  <c r="G27" i="240"/>
  <c r="G31" i="240"/>
  <c r="G35" i="240"/>
  <c r="G37" i="240"/>
  <c r="G41" i="240"/>
  <c r="G45" i="240"/>
  <c r="G48" i="240"/>
  <c r="G52" i="240"/>
  <c r="G58" i="240"/>
  <c r="G62" i="240"/>
  <c r="G64" i="240"/>
  <c r="G68" i="240"/>
  <c r="G72" i="240"/>
  <c r="G76" i="240"/>
  <c r="G8" i="240"/>
  <c r="G10" i="240"/>
  <c r="G12" i="240"/>
  <c r="G14" i="240"/>
  <c r="G16" i="240"/>
  <c r="G18" i="240"/>
  <c r="G20" i="240"/>
  <c r="G22" i="240"/>
  <c r="G24" i="240"/>
  <c r="G26" i="240"/>
  <c r="G28" i="240"/>
  <c r="G30" i="240"/>
  <c r="G32" i="240"/>
  <c r="G34" i="240"/>
  <c r="G36" i="240"/>
  <c r="G38" i="240"/>
  <c r="G40" i="240"/>
  <c r="G42" i="240"/>
  <c r="G44" i="240"/>
  <c r="G49" i="240"/>
  <c r="G51" i="240"/>
  <c r="G53" i="240"/>
  <c r="G55" i="240"/>
  <c r="G57" i="240"/>
  <c r="G59" i="240"/>
  <c r="G63" i="240"/>
  <c r="G65" i="240"/>
  <c r="G67" i="240"/>
  <c r="G69" i="240"/>
  <c r="G71" i="240"/>
  <c r="G73" i="240"/>
  <c r="G75" i="240"/>
  <c r="G77" i="240"/>
  <c r="G11" i="240"/>
  <c r="G13" i="240"/>
  <c r="G15" i="240"/>
  <c r="G19" i="240"/>
  <c r="G21" i="240"/>
  <c r="G25" i="240"/>
  <c r="G29" i="240"/>
  <c r="G33" i="240"/>
  <c r="G39" i="240"/>
  <c r="G43" i="240"/>
  <c r="G50" i="240"/>
  <c r="G54" i="240"/>
  <c r="G56" i="240"/>
  <c r="G60" i="240"/>
  <c r="G66" i="240"/>
  <c r="G70" i="240"/>
  <c r="G74" i="240"/>
  <c r="G78" i="240"/>
  <c r="E92" i="240"/>
  <c r="G7" i="240"/>
  <c r="E94" i="240"/>
  <c r="M128" i="237"/>
  <c r="Q61" i="237"/>
  <c r="Q126" i="237"/>
  <c r="Q84" i="237"/>
  <c r="Q33" i="237"/>
  <c r="Q47" i="237"/>
  <c r="Q110" i="237"/>
  <c r="R47" i="237"/>
  <c r="R48" i="237" s="1"/>
  <c r="R110" i="237"/>
  <c r="R111" i="237" s="1"/>
  <c r="R33" i="237"/>
  <c r="R34" i="237" s="1"/>
  <c r="R84" i="237"/>
  <c r="R85" i="237" s="1"/>
  <c r="R126" i="237"/>
  <c r="R127" i="237" s="1"/>
  <c r="K89" i="237"/>
  <c r="J89" i="237"/>
  <c r="J90" i="237" s="1"/>
  <c r="M9" i="237"/>
  <c r="M13" i="237"/>
  <c r="M12" i="237"/>
  <c r="L10" i="237"/>
  <c r="K67" i="237"/>
  <c r="M10" i="237"/>
  <c r="L13" i="237"/>
  <c r="L12" i="237"/>
  <c r="J53" i="237"/>
  <c r="L13" i="219"/>
  <c r="Q110" i="219"/>
  <c r="Q111" i="219" s="1"/>
  <c r="L9" i="219"/>
  <c r="R84" i="219"/>
  <c r="R85" i="219" s="1"/>
  <c r="M13" i="219"/>
  <c r="Z46" i="219"/>
  <c r="D91" i="240"/>
  <c r="M7" i="219"/>
  <c r="Z33" i="219"/>
  <c r="R47" i="219"/>
  <c r="R48" i="219" s="1"/>
  <c r="AA47" i="219"/>
  <c r="R110" i="219"/>
  <c r="R111" i="219" s="1"/>
  <c r="Q126" i="219"/>
  <c r="Q127" i="219" s="1"/>
  <c r="R126" i="219"/>
  <c r="R127" i="219" s="1"/>
  <c r="Z47" i="219"/>
  <c r="L12" i="219"/>
  <c r="Q47" i="219"/>
  <c r="Q61" i="219"/>
  <c r="AA32" i="219"/>
  <c r="AA46" i="219"/>
  <c r="M8" i="219"/>
  <c r="M9" i="219"/>
  <c r="U23" i="219"/>
  <c r="D95" i="240"/>
  <c r="Q33" i="219"/>
  <c r="R33" i="219"/>
  <c r="R34" i="219" s="1"/>
  <c r="L8" i="219"/>
  <c r="L7" i="219"/>
  <c r="Z32" i="219"/>
  <c r="AA33" i="219"/>
  <c r="R61" i="219"/>
  <c r="R62" i="219" s="1"/>
  <c r="L10" i="219"/>
  <c r="Q84" i="219"/>
  <c r="M10" i="219"/>
  <c r="M12" i="219"/>
  <c r="Q7" i="219" l="1"/>
  <c r="D6" i="221" s="1"/>
  <c r="F6" i="221" s="1"/>
  <c r="F13" i="219"/>
  <c r="H13" i="219" s="1"/>
  <c r="F10" i="219"/>
  <c r="H10" i="219" s="1"/>
  <c r="R8" i="219"/>
  <c r="E7" i="221" s="1"/>
  <c r="G7" i="221" s="1"/>
  <c r="I7" i="240"/>
  <c r="V33" i="237" s="1"/>
  <c r="I17" i="239"/>
  <c r="J17" i="239" s="1"/>
  <c r="G13" i="219"/>
  <c r="I13" i="219" s="1"/>
  <c r="G10" i="219"/>
  <c r="I10" i="219" s="1"/>
  <c r="G12" i="237"/>
  <c r="I12" i="237" s="1"/>
  <c r="I27" i="240"/>
  <c r="V61" i="237" s="1"/>
  <c r="I7" i="239"/>
  <c r="I17" i="240"/>
  <c r="V47" i="237" s="1"/>
  <c r="I27" i="239"/>
  <c r="O63" i="219"/>
  <c r="O128" i="219"/>
  <c r="O86" i="219"/>
  <c r="G9" i="219"/>
  <c r="I9" i="219" s="1"/>
  <c r="O112" i="219"/>
  <c r="I55" i="239"/>
  <c r="I55" i="240"/>
  <c r="I63" i="239"/>
  <c r="I73" i="239"/>
  <c r="I73" i="240"/>
  <c r="G83" i="239"/>
  <c r="I83" i="239" s="1"/>
  <c r="M83" i="239" s="1"/>
  <c r="I63" i="240"/>
  <c r="G83" i="240"/>
  <c r="I83" i="240" s="1"/>
  <c r="K83" i="240" s="1"/>
  <c r="F12" i="237"/>
  <c r="H12" i="237" s="1"/>
  <c r="G7" i="237"/>
  <c r="I7" i="237" s="1"/>
  <c r="F7" i="237"/>
  <c r="H7" i="237" s="1"/>
  <c r="O128" i="237"/>
  <c r="Q85" i="237"/>
  <c r="S84" i="237"/>
  <c r="Q48" i="237"/>
  <c r="S47" i="237"/>
  <c r="Q127" i="237"/>
  <c r="S126" i="237"/>
  <c r="O86" i="237"/>
  <c r="F8" i="237"/>
  <c r="H8" i="237" s="1"/>
  <c r="Q62" i="237"/>
  <c r="S61" i="237"/>
  <c r="F13" i="237"/>
  <c r="H13" i="237" s="1"/>
  <c r="N49" i="237"/>
  <c r="G8" i="237"/>
  <c r="I8" i="237" s="1"/>
  <c r="S33" i="237"/>
  <c r="Q34" i="237"/>
  <c r="O35" i="237"/>
  <c r="O112" i="237"/>
  <c r="S110" i="237"/>
  <c r="Q111" i="237"/>
  <c r="O63" i="237"/>
  <c r="K90" i="237"/>
  <c r="K116" i="237"/>
  <c r="F9" i="237"/>
  <c r="H9" i="237" s="1"/>
  <c r="F10" i="237"/>
  <c r="H10" i="237" s="1"/>
  <c r="G10" i="237"/>
  <c r="I10" i="237" s="1"/>
  <c r="G13" i="237"/>
  <c r="I13" i="237" s="1"/>
  <c r="G9" i="237"/>
  <c r="I9" i="237" s="1"/>
  <c r="J116" i="237"/>
  <c r="S110" i="219"/>
  <c r="AB47" i="219"/>
  <c r="S126" i="219"/>
  <c r="S127" i="219" s="1"/>
  <c r="AB46" i="219"/>
  <c r="S61" i="219"/>
  <c r="Q62" i="219"/>
  <c r="F8" i="219"/>
  <c r="H8" i="219" s="1"/>
  <c r="Q85" i="219"/>
  <c r="S84" i="219"/>
  <c r="F12" i="219"/>
  <c r="H12" i="219" s="1"/>
  <c r="S47" i="219"/>
  <c r="Q48" i="219"/>
  <c r="S33" i="219"/>
  <c r="Q34" i="219"/>
  <c r="G12" i="219"/>
  <c r="I12" i="219" s="1"/>
  <c r="F9" i="219"/>
  <c r="H9" i="219" s="1"/>
  <c r="G7" i="219"/>
  <c r="Q13" i="219" l="1"/>
  <c r="D12" i="221" s="1"/>
  <c r="F12" i="221" s="1"/>
  <c r="Q10" i="219"/>
  <c r="D9" i="221" s="1"/>
  <c r="F9" i="221" s="1"/>
  <c r="R7" i="219"/>
  <c r="I7" i="219"/>
  <c r="R8" i="237"/>
  <c r="E14" i="221" s="1"/>
  <c r="G14" i="221" s="1"/>
  <c r="R13" i="237"/>
  <c r="E19" i="221" s="1"/>
  <c r="G19" i="221" s="1"/>
  <c r="R7" i="237"/>
  <c r="E13" i="221" s="1"/>
  <c r="G13" i="221" s="1"/>
  <c r="R10" i="237"/>
  <c r="E16" i="221" s="1"/>
  <c r="G16" i="221" s="1"/>
  <c r="R9" i="237"/>
  <c r="E15" i="221" s="1"/>
  <c r="G15" i="221" s="1"/>
  <c r="R12" i="237"/>
  <c r="E18" i="221" s="1"/>
  <c r="G18" i="221" s="1"/>
  <c r="Q12" i="237"/>
  <c r="D18" i="221" s="1"/>
  <c r="F18" i="221" s="1"/>
  <c r="Q10" i="237"/>
  <c r="D16" i="221" s="1"/>
  <c r="F16" i="221" s="1"/>
  <c r="Q8" i="237"/>
  <c r="D14" i="221" s="1"/>
  <c r="F14" i="221" s="1"/>
  <c r="Q9" i="237"/>
  <c r="Q13" i="237"/>
  <c r="D19" i="221" s="1"/>
  <c r="F19" i="221" s="1"/>
  <c r="Q7" i="237"/>
  <c r="D13" i="221" s="1"/>
  <c r="F13" i="221" s="1"/>
  <c r="R9" i="219"/>
  <c r="E8" i="221" s="1"/>
  <c r="G8" i="221" s="1"/>
  <c r="R10" i="219"/>
  <c r="E9" i="221" s="1"/>
  <c r="G9" i="221" s="1"/>
  <c r="R13" i="219"/>
  <c r="E12" i="221" s="1"/>
  <c r="G12" i="221" s="1"/>
  <c r="R12" i="219"/>
  <c r="E11" i="221" s="1"/>
  <c r="G11" i="221" s="1"/>
  <c r="Q8" i="219"/>
  <c r="D7" i="221" s="1"/>
  <c r="F7" i="221" s="1"/>
  <c r="Q12" i="219"/>
  <c r="D11" i="221" s="1"/>
  <c r="F11" i="221" s="1"/>
  <c r="Q9" i="219"/>
  <c r="D8" i="221" s="1"/>
  <c r="F8" i="221" s="1"/>
  <c r="J17" i="240"/>
  <c r="V47" i="219"/>
  <c r="X47" i="219" s="1"/>
  <c r="J7" i="240"/>
  <c r="J27" i="240"/>
  <c r="J63" i="240"/>
  <c r="V110" i="237"/>
  <c r="X110" i="237" s="1"/>
  <c r="J73" i="240"/>
  <c r="V126" i="237"/>
  <c r="X126" i="237" s="1"/>
  <c r="J55" i="240"/>
  <c r="V84" i="237"/>
  <c r="X84" i="237" s="1"/>
  <c r="J73" i="239"/>
  <c r="V126" i="219"/>
  <c r="X126" i="219" s="1"/>
  <c r="V110" i="219"/>
  <c r="X110" i="219" s="1"/>
  <c r="J63" i="239"/>
  <c r="J27" i="239"/>
  <c r="V61" i="219"/>
  <c r="X61" i="219" s="1"/>
  <c r="V84" i="219"/>
  <c r="X84" i="219" s="1"/>
  <c r="J55" i="239"/>
  <c r="V33" i="219"/>
  <c r="X33" i="219" s="1"/>
  <c r="J7" i="239"/>
  <c r="O49" i="237"/>
  <c r="X33" i="237"/>
  <c r="S111" i="237"/>
  <c r="S112" i="237" s="1"/>
  <c r="S34" i="237"/>
  <c r="S35" i="237" s="1"/>
  <c r="S62" i="237"/>
  <c r="S63" i="237" s="1"/>
  <c r="X61" i="237"/>
  <c r="S127" i="237"/>
  <c r="S128" i="237" s="1"/>
  <c r="S85" i="237"/>
  <c r="S86" i="237" s="1"/>
  <c r="S48" i="237"/>
  <c r="X47" i="237"/>
  <c r="D15" i="221"/>
  <c r="F15" i="221" s="1"/>
  <c r="S111" i="219"/>
  <c r="I93" i="240"/>
  <c r="S62" i="219"/>
  <c r="S85" i="219"/>
  <c r="S34" i="219"/>
  <c r="S48" i="219"/>
  <c r="S49" i="219" s="1"/>
  <c r="E6" i="221" l="1"/>
  <c r="G6" i="221" s="1"/>
  <c r="S128" i="219"/>
  <c r="S49" i="237"/>
  <c r="S86" i="219"/>
  <c r="S112" i="219"/>
  <c r="S63" i="219"/>
  <c r="L93" i="240"/>
  <c r="C93" i="240"/>
  <c r="E93" i="240" s="1"/>
  <c r="G93" i="240" s="1"/>
  <c r="S35" i="219"/>
  <c r="G24" i="237" l="1"/>
  <c r="G23" i="237"/>
  <c r="G22" i="237"/>
  <c r="G27" i="237"/>
  <c r="G25" i="237"/>
  <c r="G23" i="219" l="1"/>
  <c r="G27" i="219"/>
  <c r="G24" i="219" l="1"/>
  <c r="G22" i="219"/>
  <c r="E61" i="240" l="1"/>
  <c r="H96" i="237"/>
  <c r="E61" i="239" l="1"/>
  <c r="G96" i="219"/>
  <c r="H96" i="219"/>
  <c r="D61" i="239"/>
  <c r="F61" i="239" l="1"/>
  <c r="G61" i="239" s="1"/>
  <c r="I61" i="239" s="1"/>
  <c r="D61" i="240"/>
  <c r="F61" i="240" s="1"/>
  <c r="G61" i="240" s="1"/>
  <c r="G81" i="239" l="1"/>
  <c r="G81" i="240"/>
  <c r="I61" i="240"/>
  <c r="J61" i="239"/>
  <c r="L74" i="239" s="1"/>
  <c r="V97" i="219"/>
  <c r="J102" i="219"/>
  <c r="M96" i="219"/>
  <c r="M97" i="219" s="1"/>
  <c r="F96" i="219"/>
  <c r="J96" i="219"/>
  <c r="J97" i="219"/>
  <c r="J99" i="219" s="1"/>
  <c r="Q96" i="219"/>
  <c r="Q97" i="219" s="1"/>
  <c r="G85" i="239"/>
  <c r="I85" i="239" s="1"/>
  <c r="I81" i="239"/>
  <c r="J103" i="219" l="1"/>
  <c r="J101" i="219"/>
  <c r="L11" i="219" s="1"/>
  <c r="K97" i="219"/>
  <c r="K99" i="219" s="1"/>
  <c r="K96" i="219"/>
  <c r="N96" i="219"/>
  <c r="N97" i="219" s="1"/>
  <c r="R96" i="219"/>
  <c r="R97" i="219" s="1"/>
  <c r="R98" i="219" s="1"/>
  <c r="R136" i="219" s="1"/>
  <c r="K102" i="219"/>
  <c r="F11" i="219"/>
  <c r="H11" i="219" s="1"/>
  <c r="M99" i="219"/>
  <c r="G85" i="240"/>
  <c r="I85" i="240" s="1"/>
  <c r="I81" i="240"/>
  <c r="M81" i="239"/>
  <c r="I91" i="240"/>
  <c r="L91" i="240" s="1"/>
  <c r="I95" i="240"/>
  <c r="L95" i="240" s="1"/>
  <c r="M85" i="239"/>
  <c r="O24" i="219" s="1"/>
  <c r="V136" i="219"/>
  <c r="Q98" i="219"/>
  <c r="Q136" i="219" s="1"/>
  <c r="V97" i="237"/>
  <c r="J61" i="240"/>
  <c r="L74" i="240" s="1"/>
  <c r="J96" i="237"/>
  <c r="M96" i="237"/>
  <c r="M97" i="237" s="1"/>
  <c r="J97" i="237"/>
  <c r="J101" i="237" s="1"/>
  <c r="L11" i="237" s="1"/>
  <c r="F96" i="237"/>
  <c r="Q96" i="237"/>
  <c r="Q97" i="237" s="1"/>
  <c r="J102" i="237"/>
  <c r="G26" i="219"/>
  <c r="K101" i="219" l="1"/>
  <c r="M11" i="219" s="1"/>
  <c r="Q11" i="219"/>
  <c r="G26" i="237"/>
  <c r="J99" i="237"/>
  <c r="O130" i="219"/>
  <c r="V130" i="219" s="1"/>
  <c r="X130" i="219" s="1"/>
  <c r="O88" i="219"/>
  <c r="V88" i="219" s="1"/>
  <c r="X88" i="219" s="1"/>
  <c r="M37" i="219"/>
  <c r="S7" i="219" s="1"/>
  <c r="M114" i="219"/>
  <c r="S12" i="219" s="1"/>
  <c r="N114" i="219"/>
  <c r="T12" i="219" s="1"/>
  <c r="M88" i="219"/>
  <c r="S10" i="219" s="1"/>
  <c r="N37" i="219"/>
  <c r="T7" i="219" s="1"/>
  <c r="K7" i="219" s="1"/>
  <c r="M130" i="219"/>
  <c r="S13" i="219" s="1"/>
  <c r="O114" i="219"/>
  <c r="V114" i="219" s="1"/>
  <c r="X114" i="219" s="1"/>
  <c r="O51" i="219"/>
  <c r="V51" i="219" s="1"/>
  <c r="X51" i="219" s="1"/>
  <c r="O37" i="219"/>
  <c r="V37" i="219" s="1"/>
  <c r="X37" i="219" s="1"/>
  <c r="M51" i="219"/>
  <c r="S8" i="219" s="1"/>
  <c r="N65" i="219"/>
  <c r="T9" i="219" s="1"/>
  <c r="N130" i="219"/>
  <c r="T13" i="219" s="1"/>
  <c r="N51" i="219"/>
  <c r="T8" i="219" s="1"/>
  <c r="M65" i="219"/>
  <c r="S9" i="219" s="1"/>
  <c r="N88" i="219"/>
  <c r="T10" i="219" s="1"/>
  <c r="O65" i="219"/>
  <c r="V65" i="219" s="1"/>
  <c r="X65" i="219" s="1"/>
  <c r="K81" i="240"/>
  <c r="C91" i="240"/>
  <c r="E91" i="240" s="1"/>
  <c r="G91" i="240" s="1"/>
  <c r="Q98" i="237"/>
  <c r="M101" i="219"/>
  <c r="S11" i="219" s="1"/>
  <c r="K96" i="237"/>
  <c r="K102" i="237"/>
  <c r="K97" i="237"/>
  <c r="K99" i="237" s="1"/>
  <c r="R96" i="237"/>
  <c r="R97" i="237" s="1"/>
  <c r="R98" i="237" s="1"/>
  <c r="N96" i="237"/>
  <c r="N97" i="237" s="1"/>
  <c r="J103" i="237"/>
  <c r="S97" i="219"/>
  <c r="C95" i="240"/>
  <c r="E95" i="240" s="1"/>
  <c r="G95" i="240" s="1"/>
  <c r="V136" i="237"/>
  <c r="K85" i="240"/>
  <c r="O24" i="237" s="1"/>
  <c r="K103" i="219"/>
  <c r="G11" i="219"/>
  <c r="I11" i="219" s="1"/>
  <c r="N99" i="219"/>
  <c r="N101" i="219" s="1"/>
  <c r="T11" i="219" s="1"/>
  <c r="K103" i="237" l="1"/>
  <c r="O99" i="219"/>
  <c r="O101" i="219" s="1"/>
  <c r="V101" i="219" s="1"/>
  <c r="X101" i="219" s="1"/>
  <c r="S98" i="219"/>
  <c r="S135" i="219"/>
  <c r="X97" i="219"/>
  <c r="B6" i="242"/>
  <c r="J9" i="219"/>
  <c r="B10" i="242"/>
  <c r="J13" i="219"/>
  <c r="M99" i="237"/>
  <c r="F11" i="237"/>
  <c r="H11" i="237" s="1"/>
  <c r="N65" i="237"/>
  <c r="T9" i="237" s="1"/>
  <c r="K9" i="237" s="1"/>
  <c r="N51" i="237"/>
  <c r="T8" i="237" s="1"/>
  <c r="K8" i="237" s="1"/>
  <c r="N114" i="237"/>
  <c r="T12" i="237" s="1"/>
  <c r="K12" i="237" s="1"/>
  <c r="O88" i="237"/>
  <c r="V88" i="237" s="1"/>
  <c r="X88" i="237" s="1"/>
  <c r="M51" i="237"/>
  <c r="S8" i="237" s="1"/>
  <c r="O114" i="237"/>
  <c r="V114" i="237" s="1"/>
  <c r="X114" i="237" s="1"/>
  <c r="M130" i="237"/>
  <c r="S13" i="237" s="1"/>
  <c r="M37" i="237"/>
  <c r="S7" i="237" s="1"/>
  <c r="M114" i="237"/>
  <c r="S12" i="237" s="1"/>
  <c r="N37" i="237"/>
  <c r="T7" i="237" s="1"/>
  <c r="N130" i="237"/>
  <c r="T13" i="237" s="1"/>
  <c r="K13" i="237" s="1"/>
  <c r="N88" i="237"/>
  <c r="T10" i="237" s="1"/>
  <c r="K10" i="237" s="1"/>
  <c r="O37" i="237"/>
  <c r="V37" i="237" s="1"/>
  <c r="X37" i="237" s="1"/>
  <c r="O65" i="237"/>
  <c r="V65" i="237" s="1"/>
  <c r="X65" i="237" s="1"/>
  <c r="O130" i="237"/>
  <c r="V130" i="237" s="1"/>
  <c r="X130" i="237" s="1"/>
  <c r="M65" i="237"/>
  <c r="S9" i="237" s="1"/>
  <c r="M88" i="237"/>
  <c r="S10" i="237" s="1"/>
  <c r="O51" i="237"/>
  <c r="V51" i="237" s="1"/>
  <c r="X51" i="237" s="1"/>
  <c r="B8" i="242"/>
  <c r="J7" i="219"/>
  <c r="B4" i="242"/>
  <c r="K101" i="237"/>
  <c r="M11" i="237" s="1"/>
  <c r="S97" i="237"/>
  <c r="K13" i="219"/>
  <c r="J10" i="219"/>
  <c r="B7" i="242"/>
  <c r="B5" i="242"/>
  <c r="J8" i="219"/>
  <c r="B9" i="242"/>
  <c r="J12" i="219"/>
  <c r="N99" i="237"/>
  <c r="N101" i="237" s="1"/>
  <c r="T11" i="237" s="1"/>
  <c r="G11" i="237"/>
  <c r="I11" i="237" s="1"/>
  <c r="K8" i="219"/>
  <c r="R11" i="219"/>
  <c r="Q23" i="219" s="1"/>
  <c r="K10" i="219"/>
  <c r="K9" i="219"/>
  <c r="K12" i="219"/>
  <c r="J11" i="219"/>
  <c r="D10" i="221"/>
  <c r="F10" i="221" s="1"/>
  <c r="R23" i="219" l="1"/>
  <c r="T23" i="219" s="1"/>
  <c r="V23" i="219" s="1"/>
  <c r="R11" i="237"/>
  <c r="E17" i="221" s="1"/>
  <c r="G17" i="221" s="1"/>
  <c r="Q11" i="237"/>
  <c r="D17" i="221" s="1"/>
  <c r="F17" i="221" s="1"/>
  <c r="J6" i="242"/>
  <c r="J7" i="242"/>
  <c r="J4" i="242"/>
  <c r="B12" i="242"/>
  <c r="E12" i="242" s="1"/>
  <c r="J8" i="242"/>
  <c r="J7" i="237"/>
  <c r="C4" i="242"/>
  <c r="J10" i="242"/>
  <c r="K11" i="219"/>
  <c r="E10" i="221"/>
  <c r="G10" i="221" s="1"/>
  <c r="S98" i="237"/>
  <c r="X97" i="237"/>
  <c r="S135" i="237"/>
  <c r="S139" i="237" s="1"/>
  <c r="J13" i="237"/>
  <c r="C10" i="242"/>
  <c r="M101" i="237"/>
  <c r="S11" i="237" s="1"/>
  <c r="C8" i="242" s="1"/>
  <c r="O99" i="237"/>
  <c r="O101" i="237" s="1"/>
  <c r="V101" i="237" s="1"/>
  <c r="X101" i="237" s="1"/>
  <c r="J10" i="237"/>
  <c r="C7" i="242"/>
  <c r="C9" i="242"/>
  <c r="J12" i="237"/>
  <c r="J8" i="237"/>
  <c r="C5" i="242"/>
  <c r="J9" i="242"/>
  <c r="J9" i="237"/>
  <c r="C6" i="242"/>
  <c r="J5" i="242"/>
  <c r="K7" i="237"/>
  <c r="S136" i="219"/>
  <c r="X136" i="219" s="1"/>
  <c r="S99" i="219"/>
  <c r="R21" i="237" l="1"/>
  <c r="K11" i="237"/>
  <c r="K9" i="242"/>
  <c r="J11" i="237"/>
  <c r="K6" i="242"/>
  <c r="K10" i="242"/>
  <c r="E8" i="242"/>
  <c r="S136" i="237"/>
  <c r="S99" i="237"/>
  <c r="E10" i="242"/>
  <c r="Q21" i="237"/>
  <c r="J12" i="242"/>
  <c r="E7" i="242"/>
  <c r="E6" i="242"/>
  <c r="K8" i="242"/>
  <c r="K5" i="242"/>
  <c r="K7" i="242"/>
  <c r="E5" i="242"/>
  <c r="E9" i="242"/>
  <c r="C12" i="242"/>
  <c r="F12" i="242" s="1"/>
  <c r="K4" i="242"/>
  <c r="E4" i="242"/>
  <c r="T21" i="237" l="1"/>
  <c r="V21" i="237" s="1"/>
  <c r="F4" i="242"/>
  <c r="F9" i="242"/>
  <c r="F5" i="242"/>
  <c r="F10" i="242"/>
  <c r="K12" i="242"/>
  <c r="F7" i="242"/>
  <c r="F8" i="242"/>
  <c r="S140" i="237"/>
  <c r="X136" i="237"/>
  <c r="F6" i="242"/>
  <c r="G25" i="2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F6" authorId="0" shapeId="0" xr:uid="{00000000-0006-0000-0500-000001000000}">
      <text>
        <r>
          <rPr>
            <sz val="9"/>
            <color indexed="81"/>
            <rFont val="Tahoma"/>
            <family val="2"/>
          </rPr>
          <t>Service Level for Computer Demand - This is just an INDEX</t>
        </r>
      </text>
    </comment>
    <comment ref="F7" authorId="0" shapeId="0" xr:uid="{00000000-0006-0000-0500-000002000000}">
      <text>
        <r>
          <rPr>
            <sz val="9"/>
            <color indexed="81"/>
            <rFont val="Tahoma"/>
            <family val="2"/>
          </rPr>
          <t>Service Level for Cooking Demand in thousand Number of appliances (sum of ovens, microwave, hobs)</t>
        </r>
      </text>
    </comment>
    <comment ref="F8" authorId="0" shapeId="0" xr:uid="{00000000-0006-0000-0500-000003000000}">
      <text>
        <r>
          <rPr>
            <sz val="9"/>
            <color indexed="81"/>
            <rFont val="Tahoma"/>
            <family val="2"/>
          </rPr>
          <t>Service Level for Entertainment Demand - This is just an INDEX</t>
        </r>
      </text>
    </comment>
    <comment ref="F9" authorId="0" shapeId="0" xr:uid="{00000000-0006-0000-0500-000004000000}">
      <text>
        <r>
          <rPr>
            <sz val="9"/>
            <color indexed="81"/>
            <rFont val="Tahoma"/>
            <family val="2"/>
          </rPr>
          <t>Service Level for Lighting Demand - This is just an INDEX related to the m2</t>
        </r>
      </text>
    </comment>
    <comment ref="F10" authorId="0" shapeId="0" xr:uid="{00000000-0006-0000-0500-000005000000}">
      <text>
        <r>
          <rPr>
            <sz val="9"/>
            <color indexed="81"/>
            <rFont val="Tahoma"/>
            <family val="2"/>
          </rPr>
          <t>Service Level for Others Demand - This is just an INDEX</t>
        </r>
      </text>
    </comment>
    <comment ref="F11" authorId="0" shapeId="0" xr:uid="{00000000-0006-0000-0500-000006000000}">
      <text>
        <r>
          <rPr>
            <sz val="9"/>
            <color indexed="81"/>
            <rFont val="Tahoma"/>
            <family val="2"/>
          </rPr>
          <t>Service Level for refrigeration Demand - This is just an INDEX</t>
        </r>
      </text>
    </comment>
    <comment ref="F12" authorId="0" shapeId="0" xr:uid="{00000000-0006-0000-0500-000007000000}">
      <text>
        <r>
          <rPr>
            <sz val="9"/>
            <color indexed="81"/>
            <rFont val="Tahoma"/>
            <family val="2"/>
          </rPr>
          <t>Service Level for machines Demand - This is just an INDEX</t>
        </r>
      </text>
    </comment>
    <comment ref="F13" authorId="0" shapeId="0" xr:uid="{00000000-0006-0000-0500-000008000000}">
      <text>
        <r>
          <rPr>
            <sz val="9"/>
            <color indexed="81"/>
            <rFont val="Tahoma"/>
            <family val="2"/>
          </rPr>
          <t>Service Level for Computer Demand - This is just an INDEX</t>
        </r>
      </text>
    </comment>
    <comment ref="F14" authorId="0" shapeId="0" xr:uid="{00000000-0006-0000-0500-000009000000}">
      <text>
        <r>
          <rPr>
            <sz val="9"/>
            <color indexed="81"/>
            <rFont val="Tahoma"/>
            <family val="2"/>
          </rPr>
          <t>Service Level for Cooking Demand in thousand Number of appliances (sum of ovens, microwave, hobs)</t>
        </r>
      </text>
    </comment>
    <comment ref="F15" authorId="0" shapeId="0" xr:uid="{00000000-0006-0000-0500-00000A000000}">
      <text>
        <r>
          <rPr>
            <sz val="9"/>
            <color indexed="81"/>
            <rFont val="Tahoma"/>
            <family val="2"/>
          </rPr>
          <t>Service Level for Entertainment Demand - This is just an INDEX</t>
        </r>
      </text>
    </comment>
    <comment ref="F16" authorId="0" shapeId="0" xr:uid="{00000000-0006-0000-0500-00000B000000}">
      <text>
        <r>
          <rPr>
            <sz val="9"/>
            <color indexed="81"/>
            <rFont val="Tahoma"/>
            <family val="2"/>
          </rPr>
          <t>Service Level for Lighting Demand - This is just an INDEX related to the m2</t>
        </r>
      </text>
    </comment>
    <comment ref="F17" authorId="0" shapeId="0" xr:uid="{00000000-0006-0000-0500-00000C000000}">
      <text>
        <r>
          <rPr>
            <sz val="9"/>
            <color indexed="81"/>
            <rFont val="Tahoma"/>
            <family val="2"/>
          </rPr>
          <t>Service Level for Others Demand - This is just an INDEX</t>
        </r>
      </text>
    </comment>
    <comment ref="F18" authorId="0" shapeId="0" xr:uid="{00000000-0006-0000-0500-00000D000000}">
      <text>
        <r>
          <rPr>
            <sz val="9"/>
            <color indexed="81"/>
            <rFont val="Tahoma"/>
            <family val="2"/>
          </rPr>
          <t>Service Level for refrigeration Demand - This is just an INDEX</t>
        </r>
      </text>
    </comment>
    <comment ref="F19" authorId="0" shapeId="0" xr:uid="{00000000-0006-0000-0500-00000E000000}">
      <text>
        <r>
          <rPr>
            <sz val="9"/>
            <color indexed="81"/>
            <rFont val="Tahoma"/>
            <family val="2"/>
          </rPr>
          <t>Service Level for machines Demand - This is just an INDEX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F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J7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7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F8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J8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8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F9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9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J9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9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0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10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1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11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2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12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3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13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kST / PJ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F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J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7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F8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J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8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F9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9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J9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9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0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10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1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11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2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kST/PJ</t>
        </r>
      </text>
    </comment>
    <comment ref="K12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J13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K13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kST / PJ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Total DKE demand
</t>
        </r>
      </text>
    </comment>
    <comment ref="E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 xml:space="preserve">Total DKE demand
</t>
        </r>
      </text>
    </comment>
    <comment ref="F4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 xml:space="preserve">Total DKE demand
</t>
        </r>
      </text>
    </comment>
    <comment ref="G4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 xml:space="preserve">Total DKE demand
</t>
        </r>
      </text>
    </comment>
  </commentList>
</comments>
</file>

<file path=xl/sharedStrings.xml><?xml version="1.0" encoding="utf-8"?>
<sst xmlns="http://schemas.openxmlformats.org/spreadsheetml/2006/main" count="1469" uniqueCount="339">
  <si>
    <t>CAPUNIT</t>
  </si>
  <si>
    <t>Region</t>
  </si>
  <si>
    <t>TechName</t>
  </si>
  <si>
    <t>TechDesc</t>
  </si>
  <si>
    <t>CommName</t>
  </si>
  <si>
    <t>CommDesc</t>
  </si>
  <si>
    <t>CSet</t>
  </si>
  <si>
    <t>Unit</t>
  </si>
  <si>
    <t>~FI_T</t>
  </si>
  <si>
    <t>~FI_Comm</t>
  </si>
  <si>
    <t>LimType</t>
  </si>
  <si>
    <t>CTSLvl</t>
  </si>
  <si>
    <t>PeakTS</t>
  </si>
  <si>
    <t>Ctype</t>
  </si>
  <si>
    <t>Comm-IN</t>
  </si>
  <si>
    <t>Comm-OUT</t>
  </si>
  <si>
    <t>DEM</t>
  </si>
  <si>
    <t>~FI_Process</t>
  </si>
  <si>
    <t>Sets</t>
  </si>
  <si>
    <t>Tact</t>
  </si>
  <si>
    <t>Tcap</t>
  </si>
  <si>
    <t>Tslvl</t>
  </si>
  <si>
    <t>PrimaryCG</t>
  </si>
  <si>
    <t>Vintage</t>
  </si>
  <si>
    <t>DMD</t>
  </si>
  <si>
    <t>*TechDesc</t>
  </si>
  <si>
    <t>*Unit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</si>
  <si>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</si>
  <si>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</si>
  <si>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</si>
  <si>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</si>
  <si>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</si>
  <si>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</si>
  <si>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</si>
  <si>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</si>
  <si>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</si>
  <si>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</si>
  <si>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</si>
  <si>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</si>
  <si>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</si>
  <si>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</si>
  <si>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</si>
  <si>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</si>
  <si>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PJ</t>
  </si>
  <si>
    <t>DKE</t>
  </si>
  <si>
    <t>Cooking</t>
  </si>
  <si>
    <t>Entertainment</t>
  </si>
  <si>
    <t>Lighting</t>
  </si>
  <si>
    <t>Refrigeration</t>
  </si>
  <si>
    <t>Energy Service Name/Description</t>
  </si>
  <si>
    <t>Detached Building</t>
  </si>
  <si>
    <t>Multi Storage Buildings</t>
  </si>
  <si>
    <t>Code for techs name</t>
  </si>
  <si>
    <t>L</t>
  </si>
  <si>
    <t>R</t>
  </si>
  <si>
    <t>C</t>
  </si>
  <si>
    <t>E</t>
  </si>
  <si>
    <t>O</t>
  </si>
  <si>
    <t>Others</t>
  </si>
  <si>
    <t>Computers (Desktops and Laptops)</t>
  </si>
  <si>
    <t>K</t>
  </si>
  <si>
    <t>Machines (Washing, Drying and Dshwashing)</t>
  </si>
  <si>
    <t>M</t>
  </si>
  <si>
    <t>Description</t>
  </si>
  <si>
    <t>DEMAND~DKE</t>
  </si>
  <si>
    <t>DEMAND~DKW</t>
  </si>
  <si>
    <t>Lifespan</t>
  </si>
  <si>
    <t>Ownership level</t>
  </si>
  <si>
    <t>Consumption</t>
  </si>
  <si>
    <t>Year</t>
  </si>
  <si>
    <t>%</t>
  </si>
  <si>
    <t>kWh/y</t>
  </si>
  <si>
    <t>MWh</t>
  </si>
  <si>
    <t>kWh</t>
  </si>
  <si>
    <t>Total consumption</t>
  </si>
  <si>
    <t>ACT [kST]</t>
  </si>
  <si>
    <t>Cons [PJ]</t>
  </si>
  <si>
    <t>kSTK</t>
  </si>
  <si>
    <t>kSTC</t>
  </si>
  <si>
    <t>DKW</t>
  </si>
  <si>
    <t>Number of households in 1000</t>
  </si>
  <si>
    <t>Residential Appliance Computers Demand</t>
  </si>
  <si>
    <t>Residential Appliance Cooking Demand</t>
  </si>
  <si>
    <t>Residential Appliance Entertainment Demand</t>
  </si>
  <si>
    <t>Residential Appliance Lighting Demand</t>
  </si>
  <si>
    <t>Residential Appliance Others Demand</t>
  </si>
  <si>
    <t>Residential Appliance Refrigeration Demand</t>
  </si>
  <si>
    <t>Residential Appliance Machines(Washing) Demand</t>
  </si>
  <si>
    <t>STOCK~DKE</t>
  </si>
  <si>
    <t>EFF~DKW</t>
  </si>
  <si>
    <t>EFF~DKE</t>
  </si>
  <si>
    <t>LIFE~DKE</t>
  </si>
  <si>
    <t>STOCK~DKW</t>
  </si>
  <si>
    <t>LIFE~DKW</t>
  </si>
  <si>
    <t>should be Check and adjusted against total demand from statistic!</t>
  </si>
  <si>
    <t>Sum</t>
  </si>
  <si>
    <t>SUM</t>
  </si>
  <si>
    <t>Just for check of consumption</t>
  </si>
  <si>
    <t>Indata  max 8 different applianc</t>
  </si>
  <si>
    <t>Appliance</t>
  </si>
  <si>
    <t>Energy service (Appliance group ID )</t>
  </si>
  <si>
    <t>kSTE</t>
  </si>
  <si>
    <t>kSTL</t>
  </si>
  <si>
    <t>kSTO</t>
  </si>
  <si>
    <t>kSTR</t>
  </si>
  <si>
    <t>kSTM</t>
  </si>
  <si>
    <t>Consumption, specifik</t>
  </si>
  <si>
    <t>HOU west</t>
  </si>
  <si>
    <t>HOU east</t>
  </si>
  <si>
    <t>households in detached houses</t>
  </si>
  <si>
    <t xml:space="preserve">Total sum appliances </t>
  </si>
  <si>
    <t>households in multistorey buildings</t>
  </si>
  <si>
    <t xml:space="preserve">total </t>
  </si>
  <si>
    <t xml:space="preserve">Tjek fra elmodel </t>
  </si>
  <si>
    <t xml:space="preserve">tjek </t>
  </si>
  <si>
    <t>consumpt total all stocks</t>
  </si>
  <si>
    <t>cons</t>
  </si>
  <si>
    <t xml:space="preserve">Used for cons(PJ) and for check of consumption </t>
  </si>
  <si>
    <t xml:space="preserve">Sum </t>
  </si>
  <si>
    <t>Statistic 2010</t>
  </si>
  <si>
    <t>dif</t>
  </si>
  <si>
    <t xml:space="preserve">Total yearly consumption for the household type </t>
  </si>
  <si>
    <t>Average</t>
  </si>
  <si>
    <t>Numbers of households ( Parcel-, række-, kæde og dobbelthuse fritidshuse  minus fritidshuse)</t>
  </si>
  <si>
    <t>House+ Farm</t>
  </si>
  <si>
    <t>Lifespans are in years, ownershiplevels are in percent, consumptions are in kWh per year</t>
  </si>
  <si>
    <t>West</t>
  </si>
  <si>
    <t>East</t>
  </si>
  <si>
    <t xml:space="preserve"> East +West </t>
  </si>
  <si>
    <t>#1000 hh</t>
  </si>
  <si>
    <t>Appliance group ID</t>
  </si>
  <si>
    <t>West +East</t>
  </si>
  <si>
    <t>total pr. hh</t>
  </si>
  <si>
    <t>of hh</t>
  </si>
  <si>
    <t xml:space="preserve"> pr. hh</t>
  </si>
  <si>
    <t>total</t>
  </si>
  <si>
    <t>Desktop pc</t>
  </si>
  <si>
    <t>Computers</t>
  </si>
  <si>
    <t>Laptop pc</t>
  </si>
  <si>
    <t>Electric baking ovens</t>
  </si>
  <si>
    <t>Electric hobs</t>
  </si>
  <si>
    <t>Microwave ovens</t>
  </si>
  <si>
    <t>Videos</t>
  </si>
  <si>
    <t>Stereo systems</t>
  </si>
  <si>
    <t>Circulation pumps</t>
  </si>
  <si>
    <t>Heating</t>
  </si>
  <si>
    <t>Electric water heaters</t>
  </si>
  <si>
    <t>Electric radiators</t>
  </si>
  <si>
    <t>Central Heating - natural gas</t>
  </si>
  <si>
    <t>Central Heating - oil</t>
  </si>
  <si>
    <t>Electric radiators Partial</t>
  </si>
  <si>
    <t>Energy saving bulbs</t>
  </si>
  <si>
    <t>Incandescent light bulb</t>
  </si>
  <si>
    <t>Fluorescent tubes</t>
  </si>
  <si>
    <t>Halogen bulbs</t>
  </si>
  <si>
    <t xml:space="preserve">Miscellaneous  </t>
  </si>
  <si>
    <t>Combi fridges</t>
  </si>
  <si>
    <t>Chest freezer 1st</t>
  </si>
  <si>
    <t>Fridges with freezer compartment</t>
  </si>
  <si>
    <t>Fridges without freezer compartment</t>
  </si>
  <si>
    <t>Upright freezers</t>
  </si>
  <si>
    <t>Dishwashers</t>
  </si>
  <si>
    <t>Washing</t>
  </si>
  <si>
    <t>Tumble dryers</t>
  </si>
  <si>
    <t>Washing machines</t>
  </si>
  <si>
    <t>tab2011( data for 2010)</t>
  </si>
  <si>
    <t>MWh/year</t>
  </si>
  <si>
    <t>TJ/year</t>
  </si>
  <si>
    <t xml:space="preserve">Average yearly consumption </t>
  </si>
  <si>
    <t xml:space="preserve">appl room heating(RH) and water heating(WH) </t>
  </si>
  <si>
    <t xml:space="preserve">Average yearly consumption  excl. RH and WH </t>
  </si>
  <si>
    <t>Numbers of households</t>
  </si>
  <si>
    <t>Appartments sum</t>
  </si>
  <si>
    <t>-</t>
  </si>
  <si>
    <t>Detached Buildings</t>
  </si>
  <si>
    <t>without heating</t>
  </si>
  <si>
    <t>sum</t>
  </si>
  <si>
    <t>Elmodelbolig</t>
  </si>
  <si>
    <t xml:space="preserve">Adjustment of elmodelboligdata according to the statistik </t>
  </si>
  <si>
    <t xml:space="preserve">Average weighted consumption - used for weighting the efficiencies </t>
  </si>
  <si>
    <t>kST/PJ</t>
  </si>
  <si>
    <t>kST</t>
  </si>
  <si>
    <t>year</t>
  </si>
  <si>
    <t>units/hh</t>
  </si>
  <si>
    <t>AF~FX</t>
  </si>
  <si>
    <t>Farm</t>
  </si>
  <si>
    <t>Appartment</t>
  </si>
  <si>
    <t>House</t>
  </si>
  <si>
    <t>Weekend cottage</t>
  </si>
  <si>
    <t>Main appliance</t>
  </si>
  <si>
    <t>All-in-one printer</t>
  </si>
  <si>
    <t>Desktop pc standby</t>
  </si>
  <si>
    <t>External harddisc</t>
  </si>
  <si>
    <t>Laptop pc standby</t>
  </si>
  <si>
    <t>Laser printers</t>
  </si>
  <si>
    <t>Scanner</t>
  </si>
  <si>
    <t>Injet printer</t>
  </si>
  <si>
    <t>Coffee maker</t>
  </si>
  <si>
    <t>Cooker hoods</t>
  </si>
  <si>
    <t>Electric baking ovens standby</t>
  </si>
  <si>
    <t>Electric hobs standby</t>
  </si>
  <si>
    <t>Electric keddle</t>
  </si>
  <si>
    <t>Espresso machine</t>
  </si>
  <si>
    <t>Microwave ovens standby</t>
  </si>
  <si>
    <t>B/W TV</t>
  </si>
  <si>
    <t>Bluray player</t>
  </si>
  <si>
    <t>CRT TV</t>
  </si>
  <si>
    <t>Digital photo frame</t>
  </si>
  <si>
    <t>DVD player</t>
  </si>
  <si>
    <t>Gaming consol - PS2/3</t>
  </si>
  <si>
    <t>Gaming consol - Wii</t>
  </si>
  <si>
    <t>Gaming consol - Xbox</t>
  </si>
  <si>
    <t xml:space="preserve">LCD TV </t>
  </si>
  <si>
    <t>LED TV</t>
  </si>
  <si>
    <t>PC speakers</t>
  </si>
  <si>
    <t>Plasma TV</t>
  </si>
  <si>
    <t>Settop box</t>
  </si>
  <si>
    <t>Stereo systems standby</t>
  </si>
  <si>
    <t>Surround sound</t>
  </si>
  <si>
    <t>Videos standby</t>
  </si>
  <si>
    <t>Wireless network</t>
  </si>
  <si>
    <t>Heat pumps air/air</t>
  </si>
  <si>
    <t>Heat pumps air/water</t>
  </si>
  <si>
    <t>Heat pumps liquid/water</t>
  </si>
  <si>
    <t>Waterbed</t>
  </si>
  <si>
    <t>Halogen bulbs standby</t>
  </si>
  <si>
    <t>LED light</t>
  </si>
  <si>
    <t>Miscellaneous   standby</t>
  </si>
  <si>
    <t>Chest freezer 2nd standby</t>
  </si>
  <si>
    <t>Combi fridges standby</t>
  </si>
  <si>
    <t>Fridges with freezer compartment standby</t>
  </si>
  <si>
    <t>Fridges without freezer compartment standby</t>
  </si>
  <si>
    <t>Upright freezers standby</t>
  </si>
  <si>
    <t>Dishwashers standby</t>
  </si>
  <si>
    <t>Tumble dryers standby</t>
  </si>
  <si>
    <t>Washing machines standby</t>
  </si>
  <si>
    <t>This sheet is copied from the workbook "ELM-projection_all_years_Troels20140218rin .xlsx"</t>
  </si>
  <si>
    <t xml:space="preserve">The tabels below is updated with new data from troels 18 feb 2014( 2012 data !!) </t>
  </si>
  <si>
    <t xml:space="preserve">The number og households is not updated still 2010 from the "elværks ststistik" </t>
  </si>
  <si>
    <t>b</t>
  </si>
  <si>
    <t>total pr. totally</t>
  </si>
  <si>
    <t>tab2012( data for 2012)</t>
  </si>
  <si>
    <t>og shhet opvarmning(f) AP115</t>
  </si>
  <si>
    <t xml:space="preserve">Sheet :"Forbrug af el (f) " AP23 - </t>
  </si>
  <si>
    <t>og sheet opvarmning(f) AP145</t>
  </si>
  <si>
    <t>Multi storey + deached Buildings</t>
  </si>
  <si>
    <t>LINKED TO !</t>
  </si>
  <si>
    <t xml:space="preserve">Adjusted acc to the statistic with the factor : </t>
  </si>
  <si>
    <t>Number of appliances LINKED TO STOCK~DK</t>
  </si>
  <si>
    <t>Statistic 2012</t>
  </si>
  <si>
    <t>kwh/hh</t>
  </si>
  <si>
    <t>*Data is adjusted according to the statistic 2012</t>
  </si>
  <si>
    <t xml:space="preserve">Average weigthed by consumption </t>
  </si>
  <si>
    <t xml:space="preserve"> average pr. stock weighted by ownership</t>
  </si>
  <si>
    <t>2012 appartments</t>
  </si>
  <si>
    <t>2012 Detached house</t>
  </si>
  <si>
    <t xml:space="preserve">Multi storey </t>
  </si>
  <si>
    <t>Detached</t>
  </si>
  <si>
    <t xml:space="preserve">Relativ number </t>
  </si>
  <si>
    <t xml:space="preserve">Total final energy consumption for appliances </t>
  </si>
  <si>
    <t>If same number of house</t>
  </si>
  <si>
    <t>I think that we should consider wheather the standby should be counted as an appliance or the standby just should be added to the appliance consumption but not counted as a part of the activity [kst]</t>
  </si>
  <si>
    <t>Chech against "all year fil*</t>
  </si>
  <si>
    <t>*udv ELM-projection_all_years_...... .xlsx</t>
  </si>
  <si>
    <t>Sum(ACT [kST]/1000 per hh)</t>
  </si>
  <si>
    <t xml:space="preserve">kwh/([kST]/1000) </t>
  </si>
  <si>
    <t>PJ/([kST]/1000)</t>
  </si>
  <si>
    <t>PJ per y all hh</t>
  </si>
  <si>
    <t>PJper y all hh</t>
  </si>
  <si>
    <t>[kST] all hh</t>
  </si>
  <si>
    <t>kWh/y/app</t>
  </si>
  <si>
    <t xml:space="preserve">In addition 17 Marts 2014 Troels  suggested that all values for standby was set to zero </t>
  </si>
  <si>
    <t xml:space="preserve">Sheet :"Forbrug af el (f) " AP22 - </t>
  </si>
  <si>
    <t>FROM the Energy ststistic 2012</t>
  </si>
  <si>
    <t xml:space="preserve">The number of households is not updated still 2010 from the "elværks ststistik" </t>
  </si>
  <si>
    <t>I think that we should consider wheather the standby should be counted as an appliance or the standby just should be added to the appliance consumption but not counted as a part of the activity [kst] - Now ST.by is set to 0</t>
  </si>
  <si>
    <t>Numbers of households is copy from DOCUMENTATION\2_Residential\Projections of buildings\[Fremskriv.xlsx]Fremskriv_antal'!d16 og d18)/1000</t>
  </si>
  <si>
    <t>Numbers of households is copy from DOCUMENTATION\2_Residential\Projections of buildings\[Fremskriv.xlsx]Fremskriv_antal'!D17 og D19/1000</t>
  </si>
  <si>
    <t>DEMAND~DKE~2012</t>
  </si>
  <si>
    <t>DEMAND~DKW~2012</t>
  </si>
  <si>
    <t>RESELCA</t>
  </si>
  <si>
    <t>EFF</t>
  </si>
  <si>
    <t>LIFE</t>
  </si>
  <si>
    <t>*Fuel Tech</t>
  </si>
  <si>
    <t>ELCC</t>
  </si>
  <si>
    <t>NRG</t>
  </si>
  <si>
    <t>Appliances Electricity RES</t>
  </si>
  <si>
    <t>DAYNITE</t>
  </si>
  <si>
    <t>ELC</t>
  </si>
  <si>
    <t>Electricity in residential sector appliances Commodity set NRG = energy</t>
  </si>
  <si>
    <t>\I: Explanation</t>
  </si>
  <si>
    <t>Pja</t>
  </si>
  <si>
    <t>PRE</t>
  </si>
  <si>
    <t>Date</t>
  </si>
  <si>
    <t>Name</t>
  </si>
  <si>
    <t>Sheet Name</t>
  </si>
  <si>
    <t>Cells</t>
  </si>
  <si>
    <t>Comments</t>
  </si>
  <si>
    <t>Lars Brømsøe Termansen</t>
  </si>
  <si>
    <t>Added log sheet to workbook</t>
  </si>
  <si>
    <t>Description of different sheets</t>
  </si>
  <si>
    <t>Purpose:</t>
  </si>
  <si>
    <t>This sheet defines processes, commodities and existing stocks for the appliances used in the residential sector</t>
  </si>
  <si>
    <t>Relevant sectors</t>
  </si>
  <si>
    <t>RES (APP)</t>
  </si>
  <si>
    <t>Description:</t>
  </si>
  <si>
    <t>The data is based on survey data on appliances from the ELMODEL in the DEA.</t>
  </si>
  <si>
    <t>Legend</t>
  </si>
  <si>
    <t>Processes</t>
  </si>
  <si>
    <t>Defines the processes</t>
  </si>
  <si>
    <t>Commodities</t>
  </si>
  <si>
    <t>Defines the commodities used in the processes</t>
  </si>
  <si>
    <t>1000 units</t>
  </si>
  <si>
    <t>APP_DB</t>
  </si>
  <si>
    <t>Topology for processes and commodities for appliances in detached buildings</t>
  </si>
  <si>
    <t>APP_MB</t>
  </si>
  <si>
    <t>Topology for processes and commodities for appliances in multi storey buildings</t>
  </si>
  <si>
    <t xml:space="preserve">data deta bui </t>
  </si>
  <si>
    <t>data multis bui</t>
  </si>
  <si>
    <t>2012</t>
  </si>
  <si>
    <t>Graphs</t>
  </si>
  <si>
    <t>RES_Fuel</t>
  </si>
  <si>
    <t>Topology for fuels used for appliances (only electricity in this case)</t>
  </si>
  <si>
    <t>Documentation of data sources</t>
  </si>
  <si>
    <t>Data filtered for only detached buildings</t>
  </si>
  <si>
    <t>Data filtered for only multi storey buildings</t>
  </si>
  <si>
    <t>Original data source from ELMODEL</t>
  </si>
  <si>
    <t>Visualisations of data</t>
  </si>
  <si>
    <t>Naming scheme for energy services relevant in this sector</t>
  </si>
  <si>
    <t>PJ/PJ</t>
  </si>
  <si>
    <t>Documentation</t>
  </si>
  <si>
    <t>Cleaned up sheet. Added color coding and Intro-sheet for explanations</t>
  </si>
  <si>
    <t>Maurizio Gargiulo</t>
  </si>
  <si>
    <t>B3</t>
  </si>
  <si>
    <t>Removed COM_FR</t>
  </si>
  <si>
    <t>*STOCK~DKE~2012</t>
  </si>
  <si>
    <t>*STOCK~DKW~2012</t>
  </si>
  <si>
    <t>Remove 2012 stock numbers and move them to an INS table. This will make VEDA insert a zero after the lifetime, so we can have a declining stock</t>
  </si>
  <si>
    <t>DKE,DKW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</si>
</sst>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-&quot;€&quot;\ * #,##0.00_-;\-&quot;€&quot;\ * #,##0.00_-;_-&quot;€&quot;\ * &quot;-&quot;??_-;_-@_-"/>
    <numFmt numFmtId="166" formatCode="0.00000"/>
    <numFmt numFmtId="167" formatCode="0.0"/>
    <numFmt numFmtId="168" formatCode="0.0000000"/>
    <numFmt numFmtId="169" formatCode="#,##0;\-\ #,##0;_-\ &quot;- &quot;"/>
    <numFmt numFmtId="170" formatCode="_-[$€-2]\ * #,##0.00_-;\-[$€-2]\ * #,##0.00_-;_-[$€-2]\ * &quot;-&quot;??_-"/>
    <numFmt numFmtId="171" formatCode="_ * #,##0_ ;_ * \-#,##0_ ;_ * &quot;-&quot;??_ ;_ @_ "/>
    <numFmt numFmtId="172" formatCode="_-* #,##0_-;\-* #,##0_-;_-* &quot;-&quot;??_-;_-@_-"/>
    <numFmt numFmtId="173" formatCode="_-* #,##0.000_-;\-* #,##0.000_-;_-* &quot;-&quot;??_-;_-@_-"/>
    <numFmt numFmtId="174" formatCode="_-* #,##0.0000000_-;\-* #,##0.0000000_-;_-* &quot;-&quot;??_-;_-@_-"/>
    <numFmt numFmtId="175" formatCode="_-* #,##0.00000_-;\-* #,##0.00000_-;_-* &quot;-&quot;?????_-;_-@_-"/>
    <numFmt numFmtId="176" formatCode="#,##0.0000_ ;\-#,##0.0000\ "/>
    <numFmt numFmtId="177" formatCode="#,##0.00_ ;\-#,##0.00\ "/>
    <numFmt numFmtId="178" formatCode="\Te\x\t"/>
    <numFmt numFmtId="179" formatCode="_(* #,##0_);_(* \(#,##0\);_(* &quot;-&quot;??_);_(@_)"/>
    <numFmt numFmtId="180" formatCode="0.000"/>
    <numFmt numFmtId="181" formatCode="_-* #,##0.00000000_-;\-* #,##0.00000000_-;_-* &quot;-&quot;??_-;_-@_-"/>
    <numFmt numFmtId="182" formatCode="_(* #,##0.00_);_(* \(#,##0.00\);_(* &quot;-&quot;??_);_(@_)"/>
    <numFmt numFmtId="183" formatCode="_-* #,##0.00\ _k_r_-;\-* #,##0.00\ _k_r_-;_-* &quot;-&quot;??\ _k_r_-;_-@_-"/>
    <numFmt numFmtId="184" formatCode="_([$€]* #,##0.00_);_([$€]* \(#,##0.00\);_([$€]* &quot;-&quot;??_);_(@_)"/>
    <numFmt numFmtId="185" formatCode="_-[$€-2]* #,##0.00_-;\-[$€-2]* #,##0.00_-;_-[$€-2]* &quot;-&quot;??_-"/>
    <numFmt numFmtId="186" formatCode="0_ ;\-0\ 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0"/>
      <color rgb="FFFF0000"/>
      <name val="Arial"/>
      <family val="2"/>
    </font>
    <font>
      <b/>
      <sz val="20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8"/>
      <color theme="1"/>
      <name val="Calibri"/>
      <family val="2"/>
      <scheme val="minor"/>
    </font>
    <font>
      <sz val="18"/>
      <name val="Arial"/>
      <family val="2"/>
    </font>
    <font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sz val="10"/>
      <name val="Arial"/>
      <family val="2"/>
      <charset val="204"/>
    </font>
    <font>
      <sz val="10"/>
      <name val="Helv"/>
    </font>
    <font>
      <sz val="9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rgb="FF0000FF"/>
      <name val="Calibri"/>
      <family val="2"/>
    </font>
    <font>
      <sz val="9"/>
      <name val="Geneva"/>
      <family val="2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</font>
    <font>
      <sz val="10"/>
      <color rgb="FFFF0000"/>
      <name val="Calibri"/>
      <family val="2"/>
    </font>
    <font>
      <i/>
      <sz val="10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36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20" borderId="1" applyNumberFormat="0" applyAlignment="0" applyProtection="0"/>
    <xf numFmtId="0" fontId="9" fillId="0" borderId="2" applyNumberFormat="0" applyFill="0" applyAlignment="0" applyProtection="0"/>
    <xf numFmtId="0" fontId="10" fillId="21" borderId="3" applyNumberFormat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4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4" fillId="0" borderId="25" applyNumberFormat="0" applyFill="0" applyAlignment="0" applyProtection="0"/>
    <xf numFmtId="0" fontId="34" fillId="0" borderId="0" applyNumberFormat="0" applyFill="0" applyBorder="0" applyAlignment="0" applyProtection="0"/>
    <xf numFmtId="0" fontId="11" fillId="7" borderId="1" applyNumberFormat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3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3" fillId="23" borderId="7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14" fillId="20" borderId="8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3" fillId="0" borderId="0"/>
    <xf numFmtId="0" fontId="3" fillId="0" borderId="0" applyNumberFormat="0" applyFont="0" applyFill="0" applyBorder="0" applyProtection="0">
      <alignment horizontal="left" vertical="center" indent="5"/>
    </xf>
    <xf numFmtId="4" fontId="43" fillId="42" borderId="20">
      <alignment horizontal="right" vertical="center"/>
    </xf>
    <xf numFmtId="4" fontId="43" fillId="42" borderId="20">
      <alignment horizontal="right" vertical="center"/>
    </xf>
    <xf numFmtId="0" fontId="44" fillId="39" borderId="0" applyNumberFormat="0" applyBorder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182" fontId="45" fillId="0" borderId="0" applyFont="0" applyFill="0" applyBorder="0" applyAlignment="0" applyProtection="0"/>
    <xf numFmtId="182" fontId="45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45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45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46" fillId="0" borderId="0"/>
    <xf numFmtId="0" fontId="47" fillId="0" borderId="42">
      <alignment horizontal="left" vertical="center" wrapText="1" indent="2"/>
    </xf>
    <xf numFmtId="0" fontId="47" fillId="0" borderId="42">
      <alignment horizontal="left" vertical="center" wrapText="1" indent="2"/>
    </xf>
    <xf numFmtId="0" fontId="47" fillId="0" borderId="42">
      <alignment horizontal="left" vertical="center" wrapText="1" indent="2"/>
    </xf>
    <xf numFmtId="0" fontId="47" fillId="0" borderId="42">
      <alignment horizontal="left" vertical="center" wrapText="1" indent="2"/>
    </xf>
    <xf numFmtId="0" fontId="47" fillId="0" borderId="42">
      <alignment horizontal="left" vertical="center" wrapText="1" indent="2"/>
    </xf>
    <xf numFmtId="0" fontId="47" fillId="0" borderId="42">
      <alignment horizontal="left" vertical="center" wrapText="1" indent="2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8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70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46" fillId="0" borderId="0"/>
    <xf numFmtId="0" fontId="48" fillId="0" borderId="0" applyNumberFormat="0" applyFill="0" applyBorder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4" fontId="47" fillId="0" borderId="0" applyBorder="0">
      <alignment horizontal="right"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49" fillId="0" borderId="0"/>
    <xf numFmtId="0" fontId="50" fillId="0" borderId="0"/>
    <xf numFmtId="0" fontId="2" fillId="0" borderId="0"/>
    <xf numFmtId="0" fontId="50" fillId="0" borderId="0"/>
    <xf numFmtId="0" fontId="45" fillId="0" borderId="0"/>
    <xf numFmtId="0" fontId="3" fillId="0" borderId="0"/>
    <xf numFmtId="4" fontId="47" fillId="0" borderId="20" applyFill="0" applyBorder="0" applyProtection="0">
      <alignment horizontal="right" vertical="center"/>
    </xf>
    <xf numFmtId="4" fontId="47" fillId="0" borderId="20" applyFill="0" applyBorder="0" applyProtection="0">
      <alignment horizontal="right" vertical="center"/>
    </xf>
    <xf numFmtId="0" fontId="51" fillId="0" borderId="0" applyNumberFormat="0" applyFill="0" applyBorder="0" applyProtection="0">
      <alignment horizontal="left" vertical="center"/>
    </xf>
    <xf numFmtId="0" fontId="3" fillId="43" borderId="0" applyNumberFormat="0" applyFont="0" applyBorder="0" applyAlignment="0" applyProtection="0"/>
    <xf numFmtId="0" fontId="52" fillId="0" borderId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45" fillId="23" borderId="7" applyNumberFormat="0" applyFont="0" applyAlignment="0" applyProtection="0"/>
    <xf numFmtId="0" fontId="45" fillId="23" borderId="7" applyNumberFormat="0" applyFont="0" applyAlignment="0" applyProtection="0"/>
    <xf numFmtId="0" fontId="45" fillId="23" borderId="7" applyNumberFormat="0" applyFont="0" applyAlignment="0" applyProtection="0"/>
    <xf numFmtId="0" fontId="45" fillId="23" borderId="7" applyNumberFormat="0" applyFont="0" applyAlignment="0" applyProtection="0"/>
    <xf numFmtId="0" fontId="45" fillId="23" borderId="7" applyNumberFormat="0" applyFont="0" applyAlignment="0" applyProtection="0"/>
    <xf numFmtId="0" fontId="45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45" fillId="23" borderId="7" applyNumberFormat="0" applyFont="0" applyAlignment="0" applyProtection="0"/>
    <xf numFmtId="0" fontId="45" fillId="23" borderId="7" applyNumberFormat="0" applyFont="0" applyAlignment="0" applyProtection="0"/>
    <xf numFmtId="0" fontId="45" fillId="23" borderId="7" applyNumberFormat="0" applyFont="0" applyAlignment="0" applyProtection="0"/>
    <xf numFmtId="0" fontId="45" fillId="23" borderId="7" applyNumberFormat="0" applyFont="0" applyAlignment="0" applyProtection="0"/>
    <xf numFmtId="0" fontId="45" fillId="23" borderId="7" applyNumberFormat="0" applyFont="0" applyAlignment="0" applyProtection="0"/>
    <xf numFmtId="0" fontId="45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45" fillId="0" borderId="0" applyFont="0" applyFill="0" applyBorder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46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20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" fontId="47" fillId="0" borderId="0"/>
    <xf numFmtId="0" fontId="1" fillId="0" borderId="0"/>
    <xf numFmtId="185" fontId="3" fillId="0" borderId="0"/>
    <xf numFmtId="185" fontId="3" fillId="0" borderId="0"/>
    <xf numFmtId="3" fontId="3" fillId="32" borderId="43" applyFont="0" applyFill="0" applyBorder="0" applyAlignment="0" applyProtection="0"/>
    <xf numFmtId="3" fontId="3" fillId="32" borderId="43" applyFont="0" applyFill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44" fillId="39" borderId="0" applyNumberFormat="0" applyBorder="0" applyAlignment="0" applyProtection="0"/>
    <xf numFmtId="3" fontId="56" fillId="45" borderId="43" applyNumberFormat="0" applyBorder="0" applyAlignment="0" applyProtection="0"/>
    <xf numFmtId="0" fontId="53" fillId="44" borderId="43" applyNumberFormat="0" applyAlignment="0" applyProtection="0"/>
    <xf numFmtId="0" fontId="25" fillId="32" borderId="43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1" fillId="7" borderId="1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8" fillId="0" borderId="0" applyNumberFormat="0" applyFill="0" applyBorder="0" applyAlignment="0" applyProtection="0"/>
    <xf numFmtId="186" fontId="58" fillId="46" borderId="0" applyNumberFormat="0" applyBorder="0" applyAlignment="0" applyProtection="0">
      <alignment horizontal="center" vertical="top" wrapText="1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50" fillId="0" borderId="0"/>
    <xf numFmtId="0" fontId="50" fillId="0" borderId="0"/>
    <xf numFmtId="0" fontId="50" fillId="0" borderId="0"/>
    <xf numFmtId="0" fontId="3" fillId="0" borderId="0"/>
    <xf numFmtId="0" fontId="3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3" fillId="43" borderId="0" applyNumberFormat="0" applyFon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14" fillId="20" borderId="8" applyNumberFormat="0" applyAlignment="0" applyProtection="0"/>
    <xf numFmtId="0" fontId="59" fillId="28" borderId="0" applyNumberFormat="0" applyAlignment="0" applyProtection="0"/>
    <xf numFmtId="0" fontId="60" fillId="34" borderId="0" applyNumberFormat="0" applyAlignment="0" applyProtection="0"/>
    <xf numFmtId="0" fontId="61" fillId="47" borderId="0" applyNumberFormat="0" applyAlignment="0" applyProtection="0"/>
    <xf numFmtId="186" fontId="62" fillId="48" borderId="0" applyNumberFormat="0" applyFill="0" applyBorder="0" applyAlignment="0">
      <alignment horizont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3" fillId="44" borderId="43" applyNumberFormat="0" applyFill="0" applyBorder="0" applyAlignment="0" applyProtection="0"/>
    <xf numFmtId="0" fontId="64" fillId="44" borderId="43" applyFill="0" applyBorder="0" applyAlignment="0" applyProtection="0"/>
  </cellStyleXfs>
  <cellXfs count="270">
    <xf numFmtId="0" fontId="0" fillId="0" borderId="0" xfId="0"/>
    <xf numFmtId="0" fontId="0" fillId="0" borderId="0" xfId="0" applyBorder="1"/>
    <xf numFmtId="0" fontId="5" fillId="0" borderId="0" xfId="0" applyFo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left" wrapText="1"/>
    </xf>
    <xf numFmtId="2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26" fillId="24" borderId="10" xfId="0" applyFont="1" applyFill="1" applyBorder="1" applyAlignment="1">
      <alignment horizontal="left" vertical="top" wrapText="1"/>
    </xf>
    <xf numFmtId="0" fontId="25" fillId="25" borderId="11" xfId="0" applyFont="1" applyFill="1" applyBorder="1" applyAlignment="1">
      <alignment horizontal="left" vertical="center" wrapText="1"/>
    </xf>
    <xf numFmtId="171" fontId="0" fillId="0" borderId="0" xfId="28" applyNumberFormat="1" applyFont="1"/>
    <xf numFmtId="0" fontId="27" fillId="0" borderId="26" xfId="0" applyFont="1" applyBorder="1" applyAlignment="1">
      <alignment vertical="center" wrapText="1"/>
    </xf>
    <xf numFmtId="0" fontId="27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vertical="center" wrapText="1"/>
    </xf>
    <xf numFmtId="0" fontId="27" fillId="0" borderId="29" xfId="0" applyFont="1" applyFill="1" applyBorder="1" applyAlignment="1">
      <alignment horizontal="center" vertical="center" wrapText="1"/>
    </xf>
    <xf numFmtId="2" fontId="0" fillId="26" borderId="0" xfId="0" applyNumberFormat="1" applyFill="1"/>
    <xf numFmtId="0" fontId="0" fillId="26" borderId="0" xfId="0" applyFill="1"/>
    <xf numFmtId="0" fontId="0" fillId="0" borderId="0" xfId="0" applyAlignment="1">
      <alignment horizontal="right"/>
    </xf>
    <xf numFmtId="168" fontId="0" fillId="27" borderId="0" xfId="0" applyNumberFormat="1" applyFill="1" applyAlignment="1">
      <alignment horizontal="right"/>
    </xf>
    <xf numFmtId="0" fontId="25" fillId="25" borderId="12" xfId="0" applyFont="1" applyFill="1" applyBorder="1" applyAlignment="1">
      <alignment horizontal="left" vertical="center" wrapText="1"/>
    </xf>
    <xf numFmtId="0" fontId="25" fillId="27" borderId="12" xfId="0" applyFont="1" applyFill="1" applyBorder="1" applyAlignment="1">
      <alignment horizontal="right" vertical="center" wrapText="1"/>
    </xf>
    <xf numFmtId="2" fontId="0" fillId="0" borderId="0" xfId="0" applyNumberFormat="1" applyAlignment="1">
      <alignment horizontal="center"/>
    </xf>
    <xf numFmtId="0" fontId="34" fillId="0" borderId="25" xfId="73" applyAlignment="1">
      <alignment horizontal="center" vertical="center" wrapText="1"/>
    </xf>
    <xf numFmtId="0" fontId="34" fillId="28" borderId="25" xfId="73" applyFill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172" fontId="0" fillId="0" borderId="0" xfId="0" applyNumberFormat="1"/>
    <xf numFmtId="172" fontId="0" fillId="0" borderId="0" xfId="0" applyNumberFormat="1" applyAlignment="1">
      <alignment horizontal="left"/>
    </xf>
    <xf numFmtId="43" fontId="0" fillId="0" borderId="0" xfId="0" applyNumberFormat="1"/>
    <xf numFmtId="0" fontId="4" fillId="0" borderId="0" xfId="0" applyFont="1" applyFill="1" applyBorder="1" applyAlignment="1">
      <alignment horizontal="center"/>
    </xf>
    <xf numFmtId="171" fontId="0" fillId="0" borderId="0" xfId="0" applyNumberFormat="1" applyBorder="1" applyAlignment="1">
      <alignment horizontal="left"/>
    </xf>
    <xf numFmtId="43" fontId="0" fillId="0" borderId="0" xfId="0" applyNumberFormat="1" applyBorder="1" applyAlignment="1">
      <alignment horizontal="left"/>
    </xf>
    <xf numFmtId="172" fontId="0" fillId="0" borderId="0" xfId="0" applyNumberFormat="1" applyBorder="1" applyAlignment="1">
      <alignment horizontal="left"/>
    </xf>
    <xf numFmtId="0" fontId="4" fillId="0" borderId="0" xfId="0" applyFont="1" applyBorder="1" applyAlignment="1">
      <alignment horizontal="left"/>
    </xf>
    <xf numFmtId="172" fontId="0" fillId="0" borderId="0" xfId="0" applyNumberFormat="1" applyAlignment="1">
      <alignment horizontal="center"/>
    </xf>
    <xf numFmtId="43" fontId="4" fillId="0" borderId="0" xfId="0" applyNumberFormat="1" applyFont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6" fontId="0" fillId="0" borderId="0" xfId="0" applyNumberFormat="1" applyBorder="1"/>
    <xf numFmtId="166" fontId="0" fillId="0" borderId="14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30" fillId="0" borderId="0" xfId="0" applyFont="1" applyBorder="1"/>
    <xf numFmtId="0" fontId="30" fillId="0" borderId="0" xfId="0" applyFont="1"/>
    <xf numFmtId="0" fontId="30" fillId="0" borderId="0" xfId="0" applyFont="1" applyBorder="1" applyAlignment="1">
      <alignment horizontal="left"/>
    </xf>
    <xf numFmtId="172" fontId="0" fillId="29" borderId="0" xfId="0" applyNumberFormat="1" applyFill="1" applyBorder="1"/>
    <xf numFmtId="166" fontId="0" fillId="29" borderId="0" xfId="0" applyNumberFormat="1" applyFill="1"/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0" borderId="0" xfId="0" applyFill="1"/>
    <xf numFmtId="0" fontId="4" fillId="0" borderId="0" xfId="0" applyFont="1" applyAlignment="1">
      <alignment horizontal="center"/>
    </xf>
    <xf numFmtId="43" fontId="35" fillId="0" borderId="0" xfId="0" applyNumberFormat="1" applyFont="1"/>
    <xf numFmtId="0" fontId="35" fillId="0" borderId="0" xfId="0" applyFont="1"/>
    <xf numFmtId="176" fontId="35" fillId="0" borderId="0" xfId="0" applyNumberFormat="1" applyFont="1" applyBorder="1" applyAlignment="1">
      <alignment horizontal="center"/>
    </xf>
    <xf numFmtId="0" fontId="34" fillId="0" borderId="30" xfId="73" applyBorder="1" applyAlignment="1">
      <alignment horizontal="center" vertical="center" wrapText="1"/>
    </xf>
    <xf numFmtId="0" fontId="0" fillId="0" borderId="18" xfId="0" applyBorder="1"/>
    <xf numFmtId="0" fontId="34" fillId="28" borderId="0" xfId="74" applyFill="1" applyBorder="1" applyAlignment="1">
      <alignment horizontal="center" vertical="center" wrapText="1"/>
    </xf>
    <xf numFmtId="0" fontId="34" fillId="28" borderId="19" xfId="74" applyFill="1" applyBorder="1" applyAlignment="1">
      <alignment horizontal="center" vertical="center" wrapText="1"/>
    </xf>
    <xf numFmtId="0" fontId="34" fillId="0" borderId="0" xfId="74" applyBorder="1" applyAlignment="1">
      <alignment wrapText="1"/>
    </xf>
    <xf numFmtId="0" fontId="34" fillId="0" borderId="0" xfId="74" applyBorder="1" applyAlignment="1">
      <alignment horizontal="center" vertical="center" wrapText="1"/>
    </xf>
    <xf numFmtId="0" fontId="4" fillId="31" borderId="0" xfId="0" applyFont="1" applyFill="1" applyBorder="1"/>
    <xf numFmtId="0" fontId="34" fillId="0" borderId="11" xfId="73" applyBorder="1" applyAlignment="1">
      <alignment horizontal="center" vertical="center" wrapText="1"/>
    </xf>
    <xf numFmtId="0" fontId="4" fillId="31" borderId="20" xfId="0" applyFont="1" applyFill="1" applyBorder="1"/>
    <xf numFmtId="0" fontId="34" fillId="0" borderId="31" xfId="73" applyBorder="1" applyAlignment="1">
      <alignment horizontal="center" vertical="center" wrapText="1"/>
    </xf>
    <xf numFmtId="0" fontId="34" fillId="0" borderId="21" xfId="73" applyBorder="1" applyAlignment="1">
      <alignment horizontal="center" vertical="center" wrapText="1"/>
    </xf>
    <xf numFmtId="0" fontId="34" fillId="28" borderId="21" xfId="73" applyFill="1" applyBorder="1" applyAlignment="1">
      <alignment horizontal="center" vertical="center" wrapText="1"/>
    </xf>
    <xf numFmtId="0" fontId="34" fillId="28" borderId="22" xfId="73" applyFill="1" applyBorder="1" applyAlignment="1">
      <alignment horizontal="center" vertical="center" wrapText="1"/>
    </xf>
    <xf numFmtId="0" fontId="4" fillId="31" borderId="23" xfId="0" applyFont="1" applyFill="1" applyBorder="1"/>
    <xf numFmtId="174" fontId="0" fillId="26" borderId="0" xfId="0" applyNumberFormat="1" applyFill="1" applyBorder="1"/>
    <xf numFmtId="174" fontId="0" fillId="26" borderId="14" xfId="0" applyNumberFormat="1" applyFill="1" applyBorder="1"/>
    <xf numFmtId="0" fontId="0" fillId="26" borderId="13" xfId="0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31" fillId="0" borderId="0" xfId="0" applyFont="1" applyBorder="1"/>
    <xf numFmtId="173" fontId="0" fillId="0" borderId="0" xfId="0" applyNumberFormat="1"/>
    <xf numFmtId="177" fontId="0" fillId="0" borderId="0" xfId="0" applyNumberFormat="1" applyBorder="1" applyAlignment="1">
      <alignment horizontal="left"/>
    </xf>
    <xf numFmtId="1" fontId="30" fillId="26" borderId="0" xfId="0" applyNumberFormat="1" applyFont="1" applyFill="1" applyBorder="1" applyAlignment="1">
      <alignment horizontal="left"/>
    </xf>
    <xf numFmtId="171" fontId="32" fillId="32" borderId="0" xfId="28" applyNumberFormat="1" applyFont="1" applyFill="1"/>
    <xf numFmtId="0" fontId="0" fillId="0" borderId="0" xfId="0" applyAlignment="1"/>
    <xf numFmtId="0" fontId="36" fillId="0" borderId="0" xfId="74" applyFont="1" applyAlignment="1">
      <alignment horizontal="left"/>
    </xf>
    <xf numFmtId="0" fontId="34" fillId="0" borderId="0" xfId="74" applyAlignment="1">
      <alignment horizontal="left"/>
    </xf>
    <xf numFmtId="0" fontId="37" fillId="0" borderId="0" xfId="0" applyFont="1"/>
    <xf numFmtId="0" fontId="34" fillId="0" borderId="0" xfId="74" applyAlignment="1">
      <alignment wrapText="1"/>
    </xf>
    <xf numFmtId="0" fontId="34" fillId="32" borderId="0" xfId="74" applyFill="1" applyAlignment="1">
      <alignment horizontal="center" vertical="center" wrapText="1"/>
    </xf>
    <xf numFmtId="0" fontId="0" fillId="32" borderId="0" xfId="0" applyFill="1"/>
    <xf numFmtId="171" fontId="0" fillId="0" borderId="0" xfId="28" applyNumberFormat="1" applyFont="1" applyFill="1"/>
    <xf numFmtId="9" fontId="0" fillId="0" borderId="0" xfId="350" applyFont="1" applyAlignment="1">
      <alignment horizontal="center"/>
    </xf>
    <xf numFmtId="171" fontId="0" fillId="0" borderId="0" xfId="0" applyNumberFormat="1"/>
    <xf numFmtId="0" fontId="0" fillId="33" borderId="0" xfId="0" applyFill="1"/>
    <xf numFmtId="9" fontId="32" fillId="32" borderId="0" xfId="350" applyFont="1" applyFill="1" applyAlignment="1">
      <alignment horizontal="center"/>
    </xf>
    <xf numFmtId="0" fontId="0" fillId="34" borderId="0" xfId="0" applyFill="1"/>
    <xf numFmtId="0" fontId="0" fillId="32" borderId="0" xfId="0" applyFill="1" applyAlignment="1"/>
    <xf numFmtId="0" fontId="34" fillId="0" borderId="0" xfId="74" applyAlignment="1"/>
    <xf numFmtId="0" fontId="0" fillId="0" borderId="0" xfId="0" applyAlignment="1">
      <alignment horizontal="center" wrapText="1"/>
    </xf>
    <xf numFmtId="0" fontId="35" fillId="35" borderId="0" xfId="0" applyFont="1" applyFill="1"/>
    <xf numFmtId="171" fontId="35" fillId="35" borderId="0" xfId="0" applyNumberFormat="1" applyFont="1" applyFill="1"/>
    <xf numFmtId="0" fontId="4" fillId="29" borderId="0" xfId="0" applyFont="1" applyFill="1"/>
    <xf numFmtId="0" fontId="4" fillId="32" borderId="0" xfId="0" applyFont="1" applyFill="1"/>
    <xf numFmtId="0" fontId="35" fillId="35" borderId="0" xfId="0" applyFont="1" applyFill="1" applyAlignment="1">
      <alignment horizontal="right"/>
    </xf>
    <xf numFmtId="172" fontId="35" fillId="35" borderId="0" xfId="0" applyNumberFormat="1" applyFont="1" applyFill="1" applyBorder="1" applyAlignment="1">
      <alignment horizontal="left"/>
    </xf>
    <xf numFmtId="9" fontId="35" fillId="0" borderId="0" xfId="350" applyFont="1"/>
    <xf numFmtId="9" fontId="35" fillId="35" borderId="0" xfId="0" applyNumberFormat="1" applyFont="1" applyFill="1"/>
    <xf numFmtId="175" fontId="0" fillId="0" borderId="0" xfId="0" applyNumberFormat="1" applyBorder="1" applyAlignment="1">
      <alignment horizontal="center"/>
    </xf>
    <xf numFmtId="0" fontId="0" fillId="36" borderId="0" xfId="0" applyFill="1"/>
    <xf numFmtId="9" fontId="33" fillId="36" borderId="0" xfId="350" applyFont="1" applyFill="1"/>
    <xf numFmtId="9" fontId="0" fillId="36" borderId="0" xfId="0" applyNumberFormat="1" applyFill="1"/>
    <xf numFmtId="1" fontId="0" fillId="26" borderId="0" xfId="0" applyNumberFormat="1" applyFill="1"/>
    <xf numFmtId="178" fontId="5" fillId="0" borderId="0" xfId="0" applyNumberFormat="1" applyFont="1"/>
    <xf numFmtId="178" fontId="0" fillId="0" borderId="0" xfId="0" applyNumberFormat="1"/>
    <xf numFmtId="178" fontId="25" fillId="25" borderId="11" xfId="0" applyNumberFormat="1" applyFont="1" applyFill="1" applyBorder="1" applyAlignment="1">
      <alignment horizontal="left" vertical="center" wrapText="1"/>
    </xf>
    <xf numFmtId="178" fontId="26" fillId="24" borderId="10" xfId="0" quotePrefix="1" applyNumberFormat="1" applyFont="1" applyFill="1" applyBorder="1" applyAlignment="1">
      <alignment horizontal="left" vertical="top" wrapText="1"/>
    </xf>
    <xf numFmtId="178" fontId="0" fillId="0" borderId="0" xfId="0" applyNumberFormat="1" applyFill="1" applyBorder="1"/>
    <xf numFmtId="178" fontId="0" fillId="0" borderId="0" xfId="0" applyNumberFormat="1" applyFill="1" applyBorder="1" applyAlignment="1">
      <alignment wrapText="1"/>
    </xf>
    <xf numFmtId="178" fontId="4" fillId="0" borderId="0" xfId="0" applyNumberFormat="1" applyFont="1" applyFill="1" applyBorder="1"/>
    <xf numFmtId="178" fontId="0" fillId="0" borderId="16" xfId="0" applyNumberFormat="1" applyBorder="1"/>
    <xf numFmtId="178" fontId="4" fillId="0" borderId="16" xfId="0" applyNumberFormat="1" applyFont="1" applyFill="1" applyBorder="1"/>
    <xf numFmtId="178" fontId="0" fillId="0" borderId="16" xfId="0" applyNumberFormat="1" applyFill="1" applyBorder="1"/>
    <xf numFmtId="178" fontId="26" fillId="24" borderId="10" xfId="0" applyNumberFormat="1" applyFont="1" applyFill="1" applyBorder="1" applyAlignment="1">
      <alignment horizontal="left" vertical="top" wrapText="1"/>
    </xf>
    <xf numFmtId="178" fontId="4" fillId="0" borderId="0" xfId="0" applyNumberFormat="1" applyFont="1" applyFill="1" applyBorder="1" applyAlignment="1">
      <alignment horizontal="left"/>
    </xf>
    <xf numFmtId="178" fontId="5" fillId="0" borderId="0" xfId="0" applyNumberFormat="1" applyFont="1" applyFill="1" applyBorder="1" applyAlignment="1">
      <alignment horizontal="left" wrapText="1"/>
    </xf>
    <xf numFmtId="178" fontId="0" fillId="0" borderId="0" xfId="28" applyNumberFormat="1" applyFont="1"/>
    <xf numFmtId="178" fontId="4" fillId="0" borderId="0" xfId="0" applyNumberFormat="1" applyFont="1"/>
    <xf numFmtId="178" fontId="0" fillId="0" borderId="0" xfId="0" applyNumberFormat="1" applyFill="1"/>
    <xf numFmtId="178" fontId="0" fillId="0" borderId="16" xfId="28" applyNumberFormat="1" applyFont="1" applyBorder="1"/>
    <xf numFmtId="171" fontId="0" fillId="34" borderId="0" xfId="28" applyNumberFormat="1" applyFont="1" applyFill="1"/>
    <xf numFmtId="0" fontId="34" fillId="0" borderId="20" xfId="73" applyBorder="1" applyAlignment="1">
      <alignment horizontal="center" vertical="center" wrapText="1"/>
    </xf>
    <xf numFmtId="0" fontId="30" fillId="29" borderId="0" xfId="0" applyFont="1" applyFill="1"/>
    <xf numFmtId="0" fontId="30" fillId="0" borderId="0" xfId="0" applyFont="1" applyFill="1"/>
    <xf numFmtId="0" fontId="4" fillId="0" borderId="0" xfId="0" applyFont="1" applyAlignment="1">
      <alignment horizontal="left"/>
    </xf>
    <xf numFmtId="0" fontId="34" fillId="37" borderId="25" xfId="73" applyFill="1" applyAlignment="1">
      <alignment horizontal="center" vertical="center" wrapText="1"/>
    </xf>
    <xf numFmtId="0" fontId="34" fillId="38" borderId="25" xfId="73" applyFill="1" applyAlignment="1">
      <alignment horizontal="center" vertical="center" wrapText="1"/>
    </xf>
    <xf numFmtId="1" fontId="34" fillId="38" borderId="25" xfId="73" applyNumberFormat="1" applyFill="1" applyAlignment="1">
      <alignment horizontal="center" vertical="center" wrapText="1"/>
    </xf>
    <xf numFmtId="1" fontId="34" fillId="37" borderId="25" xfId="73" applyNumberFormat="1" applyFill="1" applyAlignment="1">
      <alignment horizontal="center" vertical="center" wrapText="1"/>
    </xf>
    <xf numFmtId="1" fontId="0" fillId="37" borderId="0" xfId="0" applyNumberFormat="1" applyFill="1" applyAlignment="1">
      <alignment horizontal="center"/>
    </xf>
    <xf numFmtId="1" fontId="0" fillId="38" borderId="0" xfId="0" applyNumberFormat="1" applyFill="1" applyAlignment="1">
      <alignment horizontal="center"/>
    </xf>
    <xf numFmtId="0" fontId="38" fillId="35" borderId="0" xfId="0" applyFont="1" applyFill="1"/>
    <xf numFmtId="0" fontId="4" fillId="0" borderId="0" xfId="0" applyFont="1" applyFill="1"/>
    <xf numFmtId="0" fontId="39" fillId="0" borderId="0" xfId="0" applyFont="1"/>
    <xf numFmtId="0" fontId="40" fillId="0" borderId="0" xfId="0" applyFont="1"/>
    <xf numFmtId="0" fontId="34" fillId="0" borderId="32" xfId="74" applyBorder="1" applyAlignment="1">
      <alignment horizontal="left"/>
    </xf>
    <xf numFmtId="0" fontId="0" fillId="0" borderId="11" xfId="0" applyBorder="1" applyAlignment="1"/>
    <xf numFmtId="0" fontId="34" fillId="0" borderId="33" xfId="73" applyBorder="1" applyAlignment="1">
      <alignment horizontal="center" vertical="center" wrapText="1"/>
    </xf>
    <xf numFmtId="0" fontId="34" fillId="0" borderId="34" xfId="73" applyBorder="1" applyAlignment="1">
      <alignment horizontal="center" vertical="center" wrapText="1"/>
    </xf>
    <xf numFmtId="0" fontId="34" fillId="0" borderId="25" xfId="73" applyBorder="1" applyAlignment="1">
      <alignment horizontal="center" vertical="center" wrapText="1"/>
    </xf>
    <xf numFmtId="0" fontId="34" fillId="0" borderId="35" xfId="73" applyBorder="1" applyAlignment="1">
      <alignment horizontal="center" vertical="center" wrapText="1"/>
    </xf>
    <xf numFmtId="0" fontId="0" fillId="0" borderId="0" xfId="0" applyBorder="1" applyAlignment="1"/>
    <xf numFmtId="0" fontId="0" fillId="0" borderId="15" xfId="0" applyBorder="1"/>
    <xf numFmtId="0" fontId="0" fillId="0" borderId="16" xfId="0" applyBorder="1" applyAlignment="1"/>
    <xf numFmtId="0" fontId="0" fillId="0" borderId="17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34" fillId="0" borderId="16" xfId="73" applyBorder="1" applyAlignment="1">
      <alignment horizontal="center" vertical="center" wrapText="1"/>
    </xf>
    <xf numFmtId="0" fontId="0" fillId="29" borderId="32" xfId="0" applyFill="1" applyBorder="1"/>
    <xf numFmtId="0" fontId="4" fillId="29" borderId="11" xfId="0" applyFont="1" applyFill="1" applyBorder="1"/>
    <xf numFmtId="0" fontId="0" fillId="29" borderId="11" xfId="0" applyFill="1" applyBorder="1"/>
    <xf numFmtId="0" fontId="0" fillId="0" borderId="11" xfId="0" applyBorder="1"/>
    <xf numFmtId="0" fontId="35" fillId="35" borderId="11" xfId="0" applyFont="1" applyFill="1" applyBorder="1"/>
    <xf numFmtId="0" fontId="0" fillId="0" borderId="24" xfId="0" applyBorder="1"/>
    <xf numFmtId="0" fontId="0" fillId="29" borderId="13" xfId="0" applyFill="1" applyBorder="1"/>
    <xf numFmtId="0" fontId="0" fillId="29" borderId="0" xfId="0" applyFill="1" applyBorder="1"/>
    <xf numFmtId="171" fontId="0" fillId="0" borderId="0" xfId="0" applyNumberFormat="1" applyBorder="1"/>
    <xf numFmtId="0" fontId="35" fillId="35" borderId="0" xfId="0" applyFont="1" applyFill="1" applyBorder="1"/>
    <xf numFmtId="171" fontId="0" fillId="29" borderId="0" xfId="0" applyNumberFormat="1" applyFill="1" applyBorder="1"/>
    <xf numFmtId="9" fontId="32" fillId="29" borderId="0" xfId="350" applyFont="1" applyFill="1" applyBorder="1"/>
    <xf numFmtId="171" fontId="35" fillId="35" borderId="0" xfId="0" applyNumberFormat="1" applyFont="1" applyFill="1" applyBorder="1"/>
    <xf numFmtId="9" fontId="0" fillId="0" borderId="14" xfId="350" applyFont="1" applyBorder="1"/>
    <xf numFmtId="0" fontId="0" fillId="29" borderId="15" xfId="0" applyFill="1" applyBorder="1"/>
    <xf numFmtId="171" fontId="0" fillId="29" borderId="16" xfId="0" applyNumberFormat="1" applyFill="1" applyBorder="1"/>
    <xf numFmtId="0" fontId="0" fillId="0" borderId="16" xfId="0" applyBorder="1"/>
    <xf numFmtId="9" fontId="32" fillId="29" borderId="16" xfId="350" applyFont="1" applyFill="1" applyBorder="1"/>
    <xf numFmtId="171" fontId="0" fillId="0" borderId="16" xfId="0" applyNumberFormat="1" applyBorder="1"/>
    <xf numFmtId="171" fontId="35" fillId="35" borderId="16" xfId="0" applyNumberFormat="1" applyFont="1" applyFill="1" applyBorder="1"/>
    <xf numFmtId="9" fontId="0" fillId="0" borderId="17" xfId="350" applyFont="1" applyBorder="1"/>
    <xf numFmtId="0" fontId="4" fillId="29" borderId="0" xfId="0" applyFont="1" applyFill="1" applyBorder="1"/>
    <xf numFmtId="9" fontId="35" fillId="35" borderId="0" xfId="0" applyNumberFormat="1" applyFont="1" applyFill="1" applyAlignment="1">
      <alignment horizontal="right"/>
    </xf>
    <xf numFmtId="0" fontId="35" fillId="35" borderId="0" xfId="0" applyFont="1" applyFill="1" applyAlignment="1">
      <alignment horizontal="left"/>
    </xf>
    <xf numFmtId="2" fontId="35" fillId="0" borderId="0" xfId="0" applyNumberFormat="1" applyFont="1"/>
    <xf numFmtId="179" fontId="0" fillId="0" borderId="0" xfId="28" applyNumberFormat="1" applyFont="1"/>
    <xf numFmtId="179" fontId="0" fillId="0" borderId="0" xfId="0" applyNumberFormat="1"/>
    <xf numFmtId="9" fontId="35" fillId="35" borderId="0" xfId="350" applyFont="1" applyFill="1" applyAlignment="1">
      <alignment horizontal="right"/>
    </xf>
    <xf numFmtId="164" fontId="0" fillId="0" borderId="0" xfId="0" applyNumberFormat="1"/>
    <xf numFmtId="0" fontId="30" fillId="26" borderId="36" xfId="0" applyFont="1" applyFill="1" applyBorder="1"/>
    <xf numFmtId="0" fontId="24" fillId="0" borderId="37" xfId="0" applyFont="1" applyBorder="1" applyAlignment="1">
      <alignment horizontal="center" wrapText="1"/>
    </xf>
    <xf numFmtId="0" fontId="30" fillId="26" borderId="12" xfId="0" applyFont="1" applyFill="1" applyBorder="1" applyAlignment="1">
      <alignment horizontal="center"/>
    </xf>
    <xf numFmtId="0" fontId="4" fillId="26" borderId="37" xfId="0" applyFont="1" applyFill="1" applyBorder="1"/>
    <xf numFmtId="1" fontId="30" fillId="26" borderId="36" xfId="0" applyNumberFormat="1" applyFont="1" applyFill="1" applyBorder="1" applyAlignment="1">
      <alignment horizontal="left"/>
    </xf>
    <xf numFmtId="174" fontId="0" fillId="26" borderId="12" xfId="0" applyNumberFormat="1" applyFill="1" applyBorder="1"/>
    <xf numFmtId="0" fontId="0" fillId="26" borderId="37" xfId="0" applyFill="1" applyBorder="1"/>
    <xf numFmtId="2" fontId="35" fillId="35" borderId="0" xfId="0" applyNumberFormat="1" applyFont="1" applyFill="1"/>
    <xf numFmtId="171" fontId="35" fillId="0" borderId="0" xfId="0" applyNumberFormat="1" applyFont="1" applyFill="1"/>
    <xf numFmtId="0" fontId="3" fillId="0" borderId="0" xfId="0" applyFont="1"/>
    <xf numFmtId="9" fontId="0" fillId="0" borderId="0" xfId="350" applyFont="1"/>
    <xf numFmtId="0" fontId="35" fillId="0" borderId="0" xfId="0" applyFont="1" applyAlignment="1">
      <alignment horizontal="left"/>
    </xf>
    <xf numFmtId="0" fontId="0" fillId="0" borderId="38" xfId="0" applyBorder="1" applyAlignment="1">
      <alignment horizontal="left"/>
    </xf>
    <xf numFmtId="172" fontId="0" fillId="0" borderId="22" xfId="0" applyNumberFormat="1" applyBorder="1"/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22" xfId="0" applyBorder="1" applyAlignment="1">
      <alignment horizontal="left"/>
    </xf>
    <xf numFmtId="0" fontId="4" fillId="0" borderId="4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6" borderId="13" xfId="0" applyFont="1" applyFill="1" applyBorder="1" applyAlignment="1">
      <alignment horizontal="right"/>
    </xf>
    <xf numFmtId="0" fontId="3" fillId="29" borderId="0" xfId="0" applyFont="1" applyFill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34" fillId="0" borderId="0" xfId="73" applyBorder="1" applyAlignment="1">
      <alignment horizontal="center" vertical="center" wrapText="1"/>
    </xf>
    <xf numFmtId="0" fontId="34" fillId="0" borderId="36" xfId="73" applyBorder="1" applyAlignment="1">
      <alignment horizontal="center" vertical="center"/>
    </xf>
    <xf numFmtId="0" fontId="0" fillId="29" borderId="0" xfId="0" applyFill="1"/>
    <xf numFmtId="1" fontId="0" fillId="29" borderId="0" xfId="0" applyNumberFormat="1" applyFill="1" applyAlignment="1">
      <alignment horizontal="center"/>
    </xf>
    <xf numFmtId="1" fontId="34" fillId="29" borderId="25" xfId="73" applyNumberFormat="1" applyFill="1" applyAlignment="1">
      <alignment horizontal="center" vertical="center" wrapText="1"/>
    </xf>
    <xf numFmtId="0" fontId="3" fillId="32" borderId="0" xfId="0" applyFont="1" applyFill="1"/>
    <xf numFmtId="0" fontId="25" fillId="0" borderId="11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top" wrapText="1"/>
    </xf>
    <xf numFmtId="172" fontId="0" fillId="0" borderId="0" xfId="0" applyNumberFormat="1" applyFill="1"/>
    <xf numFmtId="2" fontId="0" fillId="0" borderId="0" xfId="0" applyNumberFormat="1" applyFill="1"/>
    <xf numFmtId="0" fontId="3" fillId="0" borderId="0" xfId="0" applyFont="1" applyAlignment="1">
      <alignment horizontal="left"/>
    </xf>
    <xf numFmtId="180" fontId="34" fillId="38" borderId="25" xfId="73" applyNumberFormat="1" applyFill="1" applyAlignment="1">
      <alignment horizontal="center" vertical="center" wrapText="1"/>
    </xf>
    <xf numFmtId="1" fontId="0" fillId="0" borderId="0" xfId="0" applyNumberFormat="1"/>
    <xf numFmtId="1" fontId="41" fillId="0" borderId="0" xfId="0" applyNumberFormat="1" applyFont="1"/>
    <xf numFmtId="180" fontId="0" fillId="0" borderId="0" xfId="0" applyNumberFormat="1"/>
    <xf numFmtId="166" fontId="0" fillId="0" borderId="0" xfId="0" applyNumberFormat="1"/>
    <xf numFmtId="2" fontId="0" fillId="0" borderId="18" xfId="0" applyNumberFormat="1" applyBorder="1" applyAlignment="1">
      <alignment horizontal="left"/>
    </xf>
    <xf numFmtId="1" fontId="4" fillId="31" borderId="20" xfId="0" applyNumberFormat="1" applyFont="1" applyFill="1" applyBorder="1"/>
    <xf numFmtId="181" fontId="0" fillId="26" borderId="0" xfId="0" applyNumberFormat="1" applyFill="1" applyBorder="1"/>
    <xf numFmtId="0" fontId="30" fillId="0" borderId="0" xfId="0" applyFont="1" applyAlignment="1">
      <alignment horizontal="center"/>
    </xf>
    <xf numFmtId="0" fontId="25" fillId="0" borderId="0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left" vertical="top" wrapText="1"/>
    </xf>
    <xf numFmtId="0" fontId="3" fillId="0" borderId="0" xfId="430"/>
    <xf numFmtId="0" fontId="42" fillId="0" borderId="0" xfId="430" applyFont="1"/>
    <xf numFmtId="0" fontId="3" fillId="0" borderId="0" xfId="430" applyFont="1"/>
    <xf numFmtId="0" fontId="25" fillId="0" borderId="0" xfId="430" applyFont="1" applyFill="1"/>
    <xf numFmtId="0" fontId="3" fillId="40" borderId="0" xfId="430" applyFill="1"/>
    <xf numFmtId="0" fontId="25" fillId="25" borderId="11" xfId="430" applyFont="1" applyFill="1" applyBorder="1" applyAlignment="1">
      <alignment horizontal="left" vertical="center" wrapText="1"/>
    </xf>
    <xf numFmtId="0" fontId="25" fillId="25" borderId="24" xfId="430" applyFont="1" applyFill="1" applyBorder="1" applyAlignment="1">
      <alignment horizontal="left" vertical="center" wrapText="1"/>
    </xf>
    <xf numFmtId="0" fontId="25" fillId="25" borderId="11" xfId="430" applyFont="1" applyFill="1" applyBorder="1" applyAlignment="1">
      <alignment horizontal="center" vertical="center" wrapText="1"/>
    </xf>
    <xf numFmtId="0" fontId="26" fillId="41" borderId="10" xfId="430" applyFont="1" applyFill="1" applyBorder="1" applyAlignment="1">
      <alignment horizontal="left" vertical="center" wrapText="1"/>
    </xf>
    <xf numFmtId="0" fontId="26" fillId="41" borderId="10" xfId="430" applyFont="1" applyFill="1" applyBorder="1" applyAlignment="1">
      <alignment horizontal="right" vertical="center" wrapText="1"/>
    </xf>
    <xf numFmtId="0" fontId="26" fillId="41" borderId="41" xfId="430" applyFont="1" applyFill="1" applyBorder="1" applyAlignment="1">
      <alignment horizontal="right" vertical="center" wrapText="1"/>
    </xf>
    <xf numFmtId="0" fontId="26" fillId="41" borderId="10" xfId="430" applyFont="1" applyFill="1" applyBorder="1" applyAlignment="1">
      <alignment horizontal="center" vertical="center" wrapText="1"/>
    </xf>
    <xf numFmtId="0" fontId="0" fillId="0" borderId="13" xfId="0" applyBorder="1"/>
    <xf numFmtId="178" fontId="3" fillId="0" borderId="0" xfId="0" applyNumberFormat="1" applyFont="1" applyBorder="1"/>
    <xf numFmtId="178" fontId="3" fillId="0" borderId="0" xfId="0" applyNumberFormat="1" applyFont="1" applyFill="1" applyBorder="1"/>
    <xf numFmtId="178" fontId="0" fillId="0" borderId="0" xfId="0" applyNumberFormat="1" applyBorder="1"/>
    <xf numFmtId="0" fontId="3" fillId="25" borderId="0" xfId="0" applyFont="1" applyFill="1" applyBorder="1"/>
    <xf numFmtId="178" fontId="0" fillId="0" borderId="0" xfId="0" applyNumberFormat="1" applyFont="1" applyFill="1"/>
    <xf numFmtId="178" fontId="45" fillId="0" borderId="0" xfId="0" applyNumberFormat="1" applyFont="1"/>
    <xf numFmtId="14" fontId="3" fillId="0" borderId="0" xfId="0" applyNumberFormat="1" applyFont="1" applyAlignment="1">
      <alignment horizontal="left"/>
    </xf>
    <xf numFmtId="0" fontId="1" fillId="0" borderId="0" xfId="1818"/>
    <xf numFmtId="0" fontId="54" fillId="0" borderId="0" xfId="1818" applyFont="1"/>
    <xf numFmtId="0" fontId="54" fillId="0" borderId="16" xfId="1818" applyFont="1" applyBorder="1"/>
    <xf numFmtId="0" fontId="55" fillId="0" borderId="0" xfId="1818" applyFont="1"/>
    <xf numFmtId="0" fontId="26" fillId="24" borderId="41" xfId="0" applyFont="1" applyFill="1" applyBorder="1" applyAlignment="1">
      <alignment horizontal="left" vertical="top" wrapText="1"/>
    </xf>
    <xf numFmtId="0" fontId="54" fillId="27" borderId="0" xfId="1818" quotePrefix="1" applyFont="1" applyFill="1"/>
    <xf numFmtId="0" fontId="54" fillId="49" borderId="0" xfId="1818" applyFont="1" applyFill="1"/>
    <xf numFmtId="0" fontId="54" fillId="50" borderId="0" xfId="1818" applyFont="1" applyFill="1"/>
    <xf numFmtId="0" fontId="34" fillId="0" borderId="0" xfId="74" applyAlignment="1">
      <alignment horizontal="center" vertical="center" wrapText="1"/>
    </xf>
    <xf numFmtId="0" fontId="34" fillId="0" borderId="0" xfId="74" applyAlignment="1">
      <alignment horizontal="center" wrapText="1"/>
    </xf>
  </cellXfs>
  <cellStyles count="3365">
    <cellStyle name="_x000a_shell=progma 2" xfId="1819" xr:uid="{00000000-0005-0000-0000-000000000000}"/>
    <cellStyle name="_x000a_shell=progma 2 2" xfId="1820" xr:uid="{00000000-0005-0000-0000-000001000000}"/>
    <cellStyle name="1.000" xfId="1821" xr:uid="{00000000-0005-0000-0000-000002000000}"/>
    <cellStyle name="1.000 2" xfId="1822" xr:uid="{00000000-0005-0000-0000-000003000000}"/>
    <cellStyle name="20% - Colore 1" xfId="1" xr:uid="{00000000-0005-0000-0000-000004000000}"/>
    <cellStyle name="20% - Colore 2" xfId="2" xr:uid="{00000000-0005-0000-0000-000005000000}"/>
    <cellStyle name="20% - Colore 3" xfId="3" xr:uid="{00000000-0005-0000-0000-000006000000}"/>
    <cellStyle name="20% - Colore 4" xfId="4" xr:uid="{00000000-0005-0000-0000-000007000000}"/>
    <cellStyle name="20% - Colore 5" xfId="5" xr:uid="{00000000-0005-0000-0000-000008000000}"/>
    <cellStyle name="20% - Colore 6" xfId="6" xr:uid="{00000000-0005-0000-0000-000009000000}"/>
    <cellStyle name="40% - Colore 1" xfId="7" xr:uid="{00000000-0005-0000-0000-00000A000000}"/>
    <cellStyle name="40% - Colore 2" xfId="8" xr:uid="{00000000-0005-0000-0000-00000B000000}"/>
    <cellStyle name="40% - Colore 3" xfId="9" xr:uid="{00000000-0005-0000-0000-00000C000000}"/>
    <cellStyle name="40% - Colore 4" xfId="10" xr:uid="{00000000-0005-0000-0000-00000D000000}"/>
    <cellStyle name="40% - Colore 5" xfId="11" xr:uid="{00000000-0005-0000-0000-00000E000000}"/>
    <cellStyle name="40% - Colore 6" xfId="12" xr:uid="{00000000-0005-0000-0000-00000F000000}"/>
    <cellStyle name="5x indented GHG Textfiels" xfId="431" xr:uid="{00000000-0005-0000-0000-000010000000}"/>
    <cellStyle name="5x indented GHG Textfiels 2" xfId="1823" xr:uid="{00000000-0005-0000-0000-000011000000}"/>
    <cellStyle name="60% - Colore 1" xfId="13" xr:uid="{00000000-0005-0000-0000-000012000000}"/>
    <cellStyle name="60% - Colore 2" xfId="14" xr:uid="{00000000-0005-0000-0000-000013000000}"/>
    <cellStyle name="60% - Colore 3" xfId="15" xr:uid="{00000000-0005-0000-0000-000014000000}"/>
    <cellStyle name="60% - Colore 4" xfId="16" xr:uid="{00000000-0005-0000-0000-000015000000}"/>
    <cellStyle name="60% - Colore 5" xfId="17" xr:uid="{00000000-0005-0000-0000-000016000000}"/>
    <cellStyle name="60% - Colore 6" xfId="18" xr:uid="{00000000-0005-0000-0000-000017000000}"/>
    <cellStyle name="AggOrange_CRFReport-template" xfId="432" xr:uid="{00000000-0005-0000-0000-000018000000}"/>
    <cellStyle name="AggOrange9_CRFReport-template" xfId="433" xr:uid="{00000000-0005-0000-0000-000019000000}"/>
    <cellStyle name="Bad 2" xfId="434" xr:uid="{00000000-0005-0000-0000-00001A000000}"/>
    <cellStyle name="Bad 3" xfId="1824" xr:uid="{00000000-0005-0000-0000-00001B000000}"/>
    <cellStyle name="Bruger data" xfId="1825" xr:uid="{00000000-0005-0000-0000-00001C000000}"/>
    <cellStyle name="Calcolo" xfId="19" xr:uid="{00000000-0005-0000-0000-00001D000000}"/>
    <cellStyle name="Calcolo 2" xfId="435" xr:uid="{00000000-0005-0000-0000-00001E000000}"/>
    <cellStyle name="Calcolo 3" xfId="436" xr:uid="{00000000-0005-0000-0000-00001F000000}"/>
    <cellStyle name="Calcolo 4" xfId="437" xr:uid="{00000000-0005-0000-0000-000020000000}"/>
    <cellStyle name="Calcolo 5" xfId="438" xr:uid="{00000000-0005-0000-0000-000021000000}"/>
    <cellStyle name="Calcolo 6" xfId="439" xr:uid="{00000000-0005-0000-0000-000022000000}"/>
    <cellStyle name="Calcolo 7" xfId="440" xr:uid="{00000000-0005-0000-0000-000023000000}"/>
    <cellStyle name="Calculation 2" xfId="1826" xr:uid="{00000000-0005-0000-0000-000024000000}"/>
    <cellStyle name="Calculations" xfId="1827" xr:uid="{00000000-0005-0000-0000-000025000000}"/>
    <cellStyle name="Cella collegata" xfId="20" xr:uid="{00000000-0005-0000-0000-000026000000}"/>
    <cellStyle name="Cella da controllare" xfId="21" xr:uid="{00000000-0005-0000-0000-000027000000}"/>
    <cellStyle name="Colore 1" xfId="22" xr:uid="{00000000-0005-0000-0000-000028000000}"/>
    <cellStyle name="Colore 2" xfId="23" xr:uid="{00000000-0005-0000-0000-000029000000}"/>
    <cellStyle name="Colore 3" xfId="24" xr:uid="{00000000-0005-0000-0000-00002A000000}"/>
    <cellStyle name="Colore 4" xfId="25" xr:uid="{00000000-0005-0000-0000-00002B000000}"/>
    <cellStyle name="Colore 5" xfId="26" xr:uid="{00000000-0005-0000-0000-00002C000000}"/>
    <cellStyle name="Colore 6" xfId="27" xr:uid="{00000000-0005-0000-0000-00002D000000}"/>
    <cellStyle name="Comma" xfId="28" builtinId="3"/>
    <cellStyle name="Comma 2" xfId="441" xr:uid="{00000000-0005-0000-0000-00002F000000}"/>
    <cellStyle name="Comma 2 2" xfId="442" xr:uid="{00000000-0005-0000-0000-000030000000}"/>
    <cellStyle name="Comma 2 2 2" xfId="1828" xr:uid="{00000000-0005-0000-0000-000031000000}"/>
    <cellStyle name="Comma 2 2 2 2" xfId="1829" xr:uid="{00000000-0005-0000-0000-000032000000}"/>
    <cellStyle name="Comma 2 2 2 2 2" xfId="1830" xr:uid="{00000000-0005-0000-0000-000033000000}"/>
    <cellStyle name="Comma 2 2 2 3" xfId="1831" xr:uid="{00000000-0005-0000-0000-000034000000}"/>
    <cellStyle name="Comma 2 2 3" xfId="1832" xr:uid="{00000000-0005-0000-0000-000035000000}"/>
    <cellStyle name="Comma 2 3" xfId="443" xr:uid="{00000000-0005-0000-0000-000036000000}"/>
    <cellStyle name="Comma 2 3 2" xfId="444" xr:uid="{00000000-0005-0000-0000-000037000000}"/>
    <cellStyle name="Comma 2 3 2 2" xfId="1833" xr:uid="{00000000-0005-0000-0000-000038000000}"/>
    <cellStyle name="Comma 2 3 3" xfId="445" xr:uid="{00000000-0005-0000-0000-000039000000}"/>
    <cellStyle name="Comma 2 3 3 2" xfId="1834" xr:uid="{00000000-0005-0000-0000-00003A000000}"/>
    <cellStyle name="Comma 2 3 3 2 2" xfId="1835" xr:uid="{00000000-0005-0000-0000-00003B000000}"/>
    <cellStyle name="Comma 2 3 3 3" xfId="1836" xr:uid="{00000000-0005-0000-0000-00003C000000}"/>
    <cellStyle name="Comma 2 3 4" xfId="1837" xr:uid="{00000000-0005-0000-0000-00003D000000}"/>
    <cellStyle name="Comma 2 3 4 2" xfId="1838" xr:uid="{00000000-0005-0000-0000-00003E000000}"/>
    <cellStyle name="Comma 2 3 5" xfId="1839" xr:uid="{00000000-0005-0000-0000-00003F000000}"/>
    <cellStyle name="Comma 2 4" xfId="446" xr:uid="{00000000-0005-0000-0000-000040000000}"/>
    <cellStyle name="Comma 2 4 2" xfId="1840" xr:uid="{00000000-0005-0000-0000-000041000000}"/>
    <cellStyle name="Comma 2 5" xfId="1841" xr:uid="{00000000-0005-0000-0000-000042000000}"/>
    <cellStyle name="Comma 2 5 2" xfId="1842" xr:uid="{00000000-0005-0000-0000-000043000000}"/>
    <cellStyle name="Comma 2 6" xfId="1843" xr:uid="{00000000-0005-0000-0000-000044000000}"/>
    <cellStyle name="Comma 2 6 2" xfId="1844" xr:uid="{00000000-0005-0000-0000-000045000000}"/>
    <cellStyle name="Comma 2 7" xfId="1845" xr:uid="{00000000-0005-0000-0000-000046000000}"/>
    <cellStyle name="Comma 3" xfId="447" xr:uid="{00000000-0005-0000-0000-000047000000}"/>
    <cellStyle name="Comma 3 2" xfId="1846" xr:uid="{00000000-0005-0000-0000-000048000000}"/>
    <cellStyle name="Comma 3 2 2" xfId="1847" xr:uid="{00000000-0005-0000-0000-000049000000}"/>
    <cellStyle name="Comma 3 2 2 2" xfId="1848" xr:uid="{00000000-0005-0000-0000-00004A000000}"/>
    <cellStyle name="Comma 3 2 3" xfId="1849" xr:uid="{00000000-0005-0000-0000-00004B000000}"/>
    <cellStyle name="Comma 3 3" xfId="1850" xr:uid="{00000000-0005-0000-0000-00004C000000}"/>
    <cellStyle name="Comma 3 3 2" xfId="1851" xr:uid="{00000000-0005-0000-0000-00004D000000}"/>
    <cellStyle name="Comma 3 3 2 2" xfId="1852" xr:uid="{00000000-0005-0000-0000-00004E000000}"/>
    <cellStyle name="Comma 3 3 3" xfId="1853" xr:uid="{00000000-0005-0000-0000-00004F000000}"/>
    <cellStyle name="Comma 3 4" xfId="1854" xr:uid="{00000000-0005-0000-0000-000050000000}"/>
    <cellStyle name="Comma 3 4 2" xfId="1855" xr:uid="{00000000-0005-0000-0000-000051000000}"/>
    <cellStyle name="Comma 3 5" xfId="1856" xr:uid="{00000000-0005-0000-0000-000052000000}"/>
    <cellStyle name="Comma 4" xfId="448" xr:uid="{00000000-0005-0000-0000-000053000000}"/>
    <cellStyle name="Comma 4 2" xfId="1857" xr:uid="{00000000-0005-0000-0000-000054000000}"/>
    <cellStyle name="Comma 4 2 2" xfId="1858" xr:uid="{00000000-0005-0000-0000-000055000000}"/>
    <cellStyle name="Comma 4 2 2 2" xfId="1859" xr:uid="{00000000-0005-0000-0000-000056000000}"/>
    <cellStyle name="Comma 4 2 3" xfId="1860" xr:uid="{00000000-0005-0000-0000-000057000000}"/>
    <cellStyle name="Comma 4 3" xfId="1861" xr:uid="{00000000-0005-0000-0000-000058000000}"/>
    <cellStyle name="Comma 4 3 2" xfId="1862" xr:uid="{00000000-0005-0000-0000-000059000000}"/>
    <cellStyle name="Comma 4 3 2 2" xfId="1863" xr:uid="{00000000-0005-0000-0000-00005A000000}"/>
    <cellStyle name="Comma 4 3 3" xfId="1864" xr:uid="{00000000-0005-0000-0000-00005B000000}"/>
    <cellStyle name="Comma 4 4" xfId="1865" xr:uid="{00000000-0005-0000-0000-00005C000000}"/>
    <cellStyle name="Comma 4 4 2" xfId="1866" xr:uid="{00000000-0005-0000-0000-00005D000000}"/>
    <cellStyle name="Comma 4 4 2 2" xfId="1867" xr:uid="{00000000-0005-0000-0000-00005E000000}"/>
    <cellStyle name="Comma 4 4 3" xfId="1868" xr:uid="{00000000-0005-0000-0000-00005F000000}"/>
    <cellStyle name="Comma 4 5" xfId="1869" xr:uid="{00000000-0005-0000-0000-000060000000}"/>
    <cellStyle name="Comma 4 5 2" xfId="1870" xr:uid="{00000000-0005-0000-0000-000061000000}"/>
    <cellStyle name="Comma 4 6" xfId="1871" xr:uid="{00000000-0005-0000-0000-000062000000}"/>
    <cellStyle name="Comma 5" xfId="449" xr:uid="{00000000-0005-0000-0000-000063000000}"/>
    <cellStyle name="Comma 5 2" xfId="1872" xr:uid="{00000000-0005-0000-0000-000064000000}"/>
    <cellStyle name="Comma 5 2 2" xfId="1873" xr:uid="{00000000-0005-0000-0000-000065000000}"/>
    <cellStyle name="Comma 5 3" xfId="1874" xr:uid="{00000000-0005-0000-0000-000066000000}"/>
    <cellStyle name="Comma 6" xfId="450" xr:uid="{00000000-0005-0000-0000-000067000000}"/>
    <cellStyle name="Comma 6 2" xfId="1875" xr:uid="{00000000-0005-0000-0000-000068000000}"/>
    <cellStyle name="Comma 6 2 2" xfId="1876" xr:uid="{00000000-0005-0000-0000-000069000000}"/>
    <cellStyle name="Comma 6 3" xfId="1877" xr:uid="{00000000-0005-0000-0000-00006A000000}"/>
    <cellStyle name="Comma 7" xfId="451" xr:uid="{00000000-0005-0000-0000-00006B000000}"/>
    <cellStyle name="Comma 7 2" xfId="1878" xr:uid="{00000000-0005-0000-0000-00006C000000}"/>
    <cellStyle name="Comma 7 2 2" xfId="1879" xr:uid="{00000000-0005-0000-0000-00006D000000}"/>
    <cellStyle name="Comma 7 3" xfId="1880" xr:uid="{00000000-0005-0000-0000-00006E000000}"/>
    <cellStyle name="Comma0 - Type3" xfId="452" xr:uid="{00000000-0005-0000-0000-00006F000000}"/>
    <cellStyle name="CustomizationCells" xfId="453" xr:uid="{00000000-0005-0000-0000-000070000000}"/>
    <cellStyle name="CustomizationCells 2" xfId="454" xr:uid="{00000000-0005-0000-0000-000071000000}"/>
    <cellStyle name="CustomizationCells 3" xfId="455" xr:uid="{00000000-0005-0000-0000-000072000000}"/>
    <cellStyle name="CustomizationCells 4" xfId="456" xr:uid="{00000000-0005-0000-0000-000073000000}"/>
    <cellStyle name="CustomizationCells 5" xfId="457" xr:uid="{00000000-0005-0000-0000-000074000000}"/>
    <cellStyle name="CustomizationCells 6" xfId="458" xr:uid="{00000000-0005-0000-0000-000075000000}"/>
    <cellStyle name="Euro" xfId="29" xr:uid="{00000000-0005-0000-0000-000076000000}"/>
    <cellStyle name="Euro 10" xfId="30" xr:uid="{00000000-0005-0000-0000-000077000000}"/>
    <cellStyle name="Euro 10 2" xfId="459" xr:uid="{00000000-0005-0000-0000-000078000000}"/>
    <cellStyle name="Euro 10 2 2" xfId="1881" xr:uid="{00000000-0005-0000-0000-000079000000}"/>
    <cellStyle name="Euro 10 3" xfId="460" xr:uid="{00000000-0005-0000-0000-00007A000000}"/>
    <cellStyle name="Euro 10 3 2" xfId="461" xr:uid="{00000000-0005-0000-0000-00007B000000}"/>
    <cellStyle name="Euro 10 3 3" xfId="462" xr:uid="{00000000-0005-0000-0000-00007C000000}"/>
    <cellStyle name="Euro 10 3 3 2" xfId="1882" xr:uid="{00000000-0005-0000-0000-00007D000000}"/>
    <cellStyle name="Euro 10 3 4" xfId="1883" xr:uid="{00000000-0005-0000-0000-00007E000000}"/>
    <cellStyle name="Euro 10 4" xfId="463" xr:uid="{00000000-0005-0000-0000-00007F000000}"/>
    <cellStyle name="Euro 10 4 2" xfId="1884" xr:uid="{00000000-0005-0000-0000-000080000000}"/>
    <cellStyle name="Euro 10 4 2 2" xfId="1885" xr:uid="{00000000-0005-0000-0000-000081000000}"/>
    <cellStyle name="Euro 10 4 3" xfId="1886" xr:uid="{00000000-0005-0000-0000-000082000000}"/>
    <cellStyle name="Euro 10 5" xfId="464" xr:uid="{00000000-0005-0000-0000-000083000000}"/>
    <cellStyle name="Euro 11" xfId="31" xr:uid="{00000000-0005-0000-0000-000084000000}"/>
    <cellStyle name="Euro 11 2" xfId="465" xr:uid="{00000000-0005-0000-0000-000085000000}"/>
    <cellStyle name="Euro 11 2 2" xfId="1887" xr:uid="{00000000-0005-0000-0000-000086000000}"/>
    <cellStyle name="Euro 11 3" xfId="466" xr:uid="{00000000-0005-0000-0000-000087000000}"/>
    <cellStyle name="Euro 11 3 2" xfId="467" xr:uid="{00000000-0005-0000-0000-000088000000}"/>
    <cellStyle name="Euro 11 3 3" xfId="468" xr:uid="{00000000-0005-0000-0000-000089000000}"/>
    <cellStyle name="Euro 11 3 3 2" xfId="1888" xr:uid="{00000000-0005-0000-0000-00008A000000}"/>
    <cellStyle name="Euro 11 3 4" xfId="1889" xr:uid="{00000000-0005-0000-0000-00008B000000}"/>
    <cellStyle name="Euro 11 4" xfId="469" xr:uid="{00000000-0005-0000-0000-00008C000000}"/>
    <cellStyle name="Euro 11 4 2" xfId="1890" xr:uid="{00000000-0005-0000-0000-00008D000000}"/>
    <cellStyle name="Euro 11 4 2 2" xfId="1891" xr:uid="{00000000-0005-0000-0000-00008E000000}"/>
    <cellStyle name="Euro 11 4 3" xfId="1892" xr:uid="{00000000-0005-0000-0000-00008F000000}"/>
    <cellStyle name="Euro 11 5" xfId="470" xr:uid="{00000000-0005-0000-0000-000090000000}"/>
    <cellStyle name="Euro 12" xfId="32" xr:uid="{00000000-0005-0000-0000-000091000000}"/>
    <cellStyle name="Euro 12 2" xfId="471" xr:uid="{00000000-0005-0000-0000-000092000000}"/>
    <cellStyle name="Euro 12 2 2" xfId="1893" xr:uid="{00000000-0005-0000-0000-000093000000}"/>
    <cellStyle name="Euro 12 3" xfId="472" xr:uid="{00000000-0005-0000-0000-000094000000}"/>
    <cellStyle name="Euro 12 3 2" xfId="473" xr:uid="{00000000-0005-0000-0000-000095000000}"/>
    <cellStyle name="Euro 12 3 3" xfId="474" xr:uid="{00000000-0005-0000-0000-000096000000}"/>
    <cellStyle name="Euro 12 3 3 2" xfId="1894" xr:uid="{00000000-0005-0000-0000-000097000000}"/>
    <cellStyle name="Euro 12 3 4" xfId="1895" xr:uid="{00000000-0005-0000-0000-000098000000}"/>
    <cellStyle name="Euro 12 4" xfId="475" xr:uid="{00000000-0005-0000-0000-000099000000}"/>
    <cellStyle name="Euro 12 4 2" xfId="1896" xr:uid="{00000000-0005-0000-0000-00009A000000}"/>
    <cellStyle name="Euro 12 4 2 2" xfId="1897" xr:uid="{00000000-0005-0000-0000-00009B000000}"/>
    <cellStyle name="Euro 12 4 3" xfId="1898" xr:uid="{00000000-0005-0000-0000-00009C000000}"/>
    <cellStyle name="Euro 12 5" xfId="476" xr:uid="{00000000-0005-0000-0000-00009D000000}"/>
    <cellStyle name="Euro 13" xfId="33" xr:uid="{00000000-0005-0000-0000-00009E000000}"/>
    <cellStyle name="Euro 13 2" xfId="477" xr:uid="{00000000-0005-0000-0000-00009F000000}"/>
    <cellStyle name="Euro 13 2 2" xfId="1899" xr:uid="{00000000-0005-0000-0000-0000A0000000}"/>
    <cellStyle name="Euro 13 3" xfId="478" xr:uid="{00000000-0005-0000-0000-0000A1000000}"/>
    <cellStyle name="Euro 13 3 2" xfId="479" xr:uid="{00000000-0005-0000-0000-0000A2000000}"/>
    <cellStyle name="Euro 13 3 3" xfId="480" xr:uid="{00000000-0005-0000-0000-0000A3000000}"/>
    <cellStyle name="Euro 13 3 3 2" xfId="1900" xr:uid="{00000000-0005-0000-0000-0000A4000000}"/>
    <cellStyle name="Euro 13 3 4" xfId="1901" xr:uid="{00000000-0005-0000-0000-0000A5000000}"/>
    <cellStyle name="Euro 13 4" xfId="481" xr:uid="{00000000-0005-0000-0000-0000A6000000}"/>
    <cellStyle name="Euro 13 4 2" xfId="1902" xr:uid="{00000000-0005-0000-0000-0000A7000000}"/>
    <cellStyle name="Euro 13 4 2 2" xfId="1903" xr:uid="{00000000-0005-0000-0000-0000A8000000}"/>
    <cellStyle name="Euro 13 4 3" xfId="1904" xr:uid="{00000000-0005-0000-0000-0000A9000000}"/>
    <cellStyle name="Euro 13 5" xfId="482" xr:uid="{00000000-0005-0000-0000-0000AA000000}"/>
    <cellStyle name="Euro 14" xfId="34" xr:uid="{00000000-0005-0000-0000-0000AB000000}"/>
    <cellStyle name="Euro 14 2" xfId="483" xr:uid="{00000000-0005-0000-0000-0000AC000000}"/>
    <cellStyle name="Euro 14 2 2" xfId="1905" xr:uid="{00000000-0005-0000-0000-0000AD000000}"/>
    <cellStyle name="Euro 14 3" xfId="484" xr:uid="{00000000-0005-0000-0000-0000AE000000}"/>
    <cellStyle name="Euro 14 3 2" xfId="485" xr:uid="{00000000-0005-0000-0000-0000AF000000}"/>
    <cellStyle name="Euro 14 3 3" xfId="486" xr:uid="{00000000-0005-0000-0000-0000B0000000}"/>
    <cellStyle name="Euro 14 3 3 2" xfId="1906" xr:uid="{00000000-0005-0000-0000-0000B1000000}"/>
    <cellStyle name="Euro 14 3 4" xfId="1907" xr:uid="{00000000-0005-0000-0000-0000B2000000}"/>
    <cellStyle name="Euro 14 4" xfId="487" xr:uid="{00000000-0005-0000-0000-0000B3000000}"/>
    <cellStyle name="Euro 14 4 2" xfId="1908" xr:uid="{00000000-0005-0000-0000-0000B4000000}"/>
    <cellStyle name="Euro 14 4 2 2" xfId="1909" xr:uid="{00000000-0005-0000-0000-0000B5000000}"/>
    <cellStyle name="Euro 14 4 3" xfId="1910" xr:uid="{00000000-0005-0000-0000-0000B6000000}"/>
    <cellStyle name="Euro 14 5" xfId="488" xr:uid="{00000000-0005-0000-0000-0000B7000000}"/>
    <cellStyle name="Euro 15" xfId="35" xr:uid="{00000000-0005-0000-0000-0000B8000000}"/>
    <cellStyle name="Euro 15 2" xfId="489" xr:uid="{00000000-0005-0000-0000-0000B9000000}"/>
    <cellStyle name="Euro 15 2 2" xfId="1911" xr:uid="{00000000-0005-0000-0000-0000BA000000}"/>
    <cellStyle name="Euro 15 3" xfId="490" xr:uid="{00000000-0005-0000-0000-0000BB000000}"/>
    <cellStyle name="Euro 15 3 2" xfId="491" xr:uid="{00000000-0005-0000-0000-0000BC000000}"/>
    <cellStyle name="Euro 15 3 3" xfId="492" xr:uid="{00000000-0005-0000-0000-0000BD000000}"/>
    <cellStyle name="Euro 15 3 3 2" xfId="1912" xr:uid="{00000000-0005-0000-0000-0000BE000000}"/>
    <cellStyle name="Euro 15 3 4" xfId="1913" xr:uid="{00000000-0005-0000-0000-0000BF000000}"/>
    <cellStyle name="Euro 15 4" xfId="493" xr:uid="{00000000-0005-0000-0000-0000C0000000}"/>
    <cellStyle name="Euro 15 4 2" xfId="1914" xr:uid="{00000000-0005-0000-0000-0000C1000000}"/>
    <cellStyle name="Euro 15 4 2 2" xfId="1915" xr:uid="{00000000-0005-0000-0000-0000C2000000}"/>
    <cellStyle name="Euro 15 4 3" xfId="1916" xr:uid="{00000000-0005-0000-0000-0000C3000000}"/>
    <cellStyle name="Euro 15 5" xfId="494" xr:uid="{00000000-0005-0000-0000-0000C4000000}"/>
    <cellStyle name="Euro 16" xfId="36" xr:uid="{00000000-0005-0000-0000-0000C5000000}"/>
    <cellStyle name="Euro 16 2" xfId="495" xr:uid="{00000000-0005-0000-0000-0000C6000000}"/>
    <cellStyle name="Euro 16 2 2" xfId="1917" xr:uid="{00000000-0005-0000-0000-0000C7000000}"/>
    <cellStyle name="Euro 16 3" xfId="496" xr:uid="{00000000-0005-0000-0000-0000C8000000}"/>
    <cellStyle name="Euro 16 3 2" xfId="497" xr:uid="{00000000-0005-0000-0000-0000C9000000}"/>
    <cellStyle name="Euro 16 3 3" xfId="498" xr:uid="{00000000-0005-0000-0000-0000CA000000}"/>
    <cellStyle name="Euro 16 3 3 2" xfId="1918" xr:uid="{00000000-0005-0000-0000-0000CB000000}"/>
    <cellStyle name="Euro 16 3 4" xfId="1919" xr:uid="{00000000-0005-0000-0000-0000CC000000}"/>
    <cellStyle name="Euro 16 4" xfId="499" xr:uid="{00000000-0005-0000-0000-0000CD000000}"/>
    <cellStyle name="Euro 16 4 2" xfId="1920" xr:uid="{00000000-0005-0000-0000-0000CE000000}"/>
    <cellStyle name="Euro 16 4 2 2" xfId="1921" xr:uid="{00000000-0005-0000-0000-0000CF000000}"/>
    <cellStyle name="Euro 16 4 3" xfId="1922" xr:uid="{00000000-0005-0000-0000-0000D0000000}"/>
    <cellStyle name="Euro 16 5" xfId="500" xr:uid="{00000000-0005-0000-0000-0000D1000000}"/>
    <cellStyle name="Euro 17" xfId="37" xr:uid="{00000000-0005-0000-0000-0000D2000000}"/>
    <cellStyle name="Euro 17 2" xfId="501" xr:uid="{00000000-0005-0000-0000-0000D3000000}"/>
    <cellStyle name="Euro 17 2 2" xfId="1923" xr:uid="{00000000-0005-0000-0000-0000D4000000}"/>
    <cellStyle name="Euro 17 3" xfId="502" xr:uid="{00000000-0005-0000-0000-0000D5000000}"/>
    <cellStyle name="Euro 17 3 2" xfId="503" xr:uid="{00000000-0005-0000-0000-0000D6000000}"/>
    <cellStyle name="Euro 17 3 3" xfId="504" xr:uid="{00000000-0005-0000-0000-0000D7000000}"/>
    <cellStyle name="Euro 17 3 3 2" xfId="1924" xr:uid="{00000000-0005-0000-0000-0000D8000000}"/>
    <cellStyle name="Euro 17 3 4" xfId="1925" xr:uid="{00000000-0005-0000-0000-0000D9000000}"/>
    <cellStyle name="Euro 17 4" xfId="505" xr:uid="{00000000-0005-0000-0000-0000DA000000}"/>
    <cellStyle name="Euro 17 4 2" xfId="1926" xr:uid="{00000000-0005-0000-0000-0000DB000000}"/>
    <cellStyle name="Euro 17 4 2 2" xfId="1927" xr:uid="{00000000-0005-0000-0000-0000DC000000}"/>
    <cellStyle name="Euro 17 4 3" xfId="1928" xr:uid="{00000000-0005-0000-0000-0000DD000000}"/>
    <cellStyle name="Euro 17 5" xfId="506" xr:uid="{00000000-0005-0000-0000-0000DE000000}"/>
    <cellStyle name="Euro 18" xfId="38" xr:uid="{00000000-0005-0000-0000-0000DF000000}"/>
    <cellStyle name="Euro 18 2" xfId="507" xr:uid="{00000000-0005-0000-0000-0000E0000000}"/>
    <cellStyle name="Euro 18 2 2" xfId="1929" xr:uid="{00000000-0005-0000-0000-0000E1000000}"/>
    <cellStyle name="Euro 18 3" xfId="508" xr:uid="{00000000-0005-0000-0000-0000E2000000}"/>
    <cellStyle name="Euro 18 3 2" xfId="509" xr:uid="{00000000-0005-0000-0000-0000E3000000}"/>
    <cellStyle name="Euro 18 3 3" xfId="510" xr:uid="{00000000-0005-0000-0000-0000E4000000}"/>
    <cellStyle name="Euro 18 3 3 2" xfId="1930" xr:uid="{00000000-0005-0000-0000-0000E5000000}"/>
    <cellStyle name="Euro 18 3 4" xfId="1931" xr:uid="{00000000-0005-0000-0000-0000E6000000}"/>
    <cellStyle name="Euro 18 4" xfId="511" xr:uid="{00000000-0005-0000-0000-0000E7000000}"/>
    <cellStyle name="Euro 18 4 2" xfId="1932" xr:uid="{00000000-0005-0000-0000-0000E8000000}"/>
    <cellStyle name="Euro 18 4 2 2" xfId="1933" xr:uid="{00000000-0005-0000-0000-0000E9000000}"/>
    <cellStyle name="Euro 18 4 3" xfId="1934" xr:uid="{00000000-0005-0000-0000-0000EA000000}"/>
    <cellStyle name="Euro 18 5" xfId="512" xr:uid="{00000000-0005-0000-0000-0000EB000000}"/>
    <cellStyle name="Euro 19" xfId="39" xr:uid="{00000000-0005-0000-0000-0000EC000000}"/>
    <cellStyle name="Euro 19 2" xfId="513" xr:uid="{00000000-0005-0000-0000-0000ED000000}"/>
    <cellStyle name="Euro 19 2 2" xfId="1935" xr:uid="{00000000-0005-0000-0000-0000EE000000}"/>
    <cellStyle name="Euro 19 3" xfId="514" xr:uid="{00000000-0005-0000-0000-0000EF000000}"/>
    <cellStyle name="Euro 19 3 2" xfId="515" xr:uid="{00000000-0005-0000-0000-0000F0000000}"/>
    <cellStyle name="Euro 19 3 3" xfId="516" xr:uid="{00000000-0005-0000-0000-0000F1000000}"/>
    <cellStyle name="Euro 19 3 3 2" xfId="1936" xr:uid="{00000000-0005-0000-0000-0000F2000000}"/>
    <cellStyle name="Euro 19 3 4" xfId="1937" xr:uid="{00000000-0005-0000-0000-0000F3000000}"/>
    <cellStyle name="Euro 19 4" xfId="517" xr:uid="{00000000-0005-0000-0000-0000F4000000}"/>
    <cellStyle name="Euro 19 4 2" xfId="1938" xr:uid="{00000000-0005-0000-0000-0000F5000000}"/>
    <cellStyle name="Euro 19 4 2 2" xfId="1939" xr:uid="{00000000-0005-0000-0000-0000F6000000}"/>
    <cellStyle name="Euro 19 4 3" xfId="1940" xr:uid="{00000000-0005-0000-0000-0000F7000000}"/>
    <cellStyle name="Euro 19 5" xfId="518" xr:uid="{00000000-0005-0000-0000-0000F8000000}"/>
    <cellStyle name="Euro 2" xfId="40" xr:uid="{00000000-0005-0000-0000-0000F9000000}"/>
    <cellStyle name="Euro 2 2" xfId="519" xr:uid="{00000000-0005-0000-0000-0000FA000000}"/>
    <cellStyle name="Euro 2 2 2" xfId="1941" xr:uid="{00000000-0005-0000-0000-0000FB000000}"/>
    <cellStyle name="Euro 2 3" xfId="520" xr:uid="{00000000-0005-0000-0000-0000FC000000}"/>
    <cellStyle name="Euro 2 3 2" xfId="521" xr:uid="{00000000-0005-0000-0000-0000FD000000}"/>
    <cellStyle name="Euro 2 3 3" xfId="522" xr:uid="{00000000-0005-0000-0000-0000FE000000}"/>
    <cellStyle name="Euro 2 3 3 2" xfId="1942" xr:uid="{00000000-0005-0000-0000-0000FF000000}"/>
    <cellStyle name="Euro 2 3 4" xfId="1943" xr:uid="{00000000-0005-0000-0000-000000010000}"/>
    <cellStyle name="Euro 2 4" xfId="523" xr:uid="{00000000-0005-0000-0000-000001010000}"/>
    <cellStyle name="Euro 2 4 2" xfId="1944" xr:uid="{00000000-0005-0000-0000-000002010000}"/>
    <cellStyle name="Euro 2 4 2 2" xfId="1945" xr:uid="{00000000-0005-0000-0000-000003010000}"/>
    <cellStyle name="Euro 2 4 3" xfId="1946" xr:uid="{00000000-0005-0000-0000-000004010000}"/>
    <cellStyle name="Euro 2 5" xfId="524" xr:uid="{00000000-0005-0000-0000-000005010000}"/>
    <cellStyle name="Euro 20" xfId="41" xr:uid="{00000000-0005-0000-0000-000006010000}"/>
    <cellStyle name="Euro 20 2" xfId="525" xr:uid="{00000000-0005-0000-0000-000007010000}"/>
    <cellStyle name="Euro 20 2 2" xfId="1947" xr:uid="{00000000-0005-0000-0000-000008010000}"/>
    <cellStyle name="Euro 20 3" xfId="526" xr:uid="{00000000-0005-0000-0000-000009010000}"/>
    <cellStyle name="Euro 20 3 2" xfId="527" xr:uid="{00000000-0005-0000-0000-00000A010000}"/>
    <cellStyle name="Euro 20 3 3" xfId="528" xr:uid="{00000000-0005-0000-0000-00000B010000}"/>
    <cellStyle name="Euro 20 3 3 2" xfId="1948" xr:uid="{00000000-0005-0000-0000-00000C010000}"/>
    <cellStyle name="Euro 20 3 4" xfId="1949" xr:uid="{00000000-0005-0000-0000-00000D010000}"/>
    <cellStyle name="Euro 20 4" xfId="529" xr:uid="{00000000-0005-0000-0000-00000E010000}"/>
    <cellStyle name="Euro 20 4 2" xfId="1950" xr:uid="{00000000-0005-0000-0000-00000F010000}"/>
    <cellStyle name="Euro 20 4 2 2" xfId="1951" xr:uid="{00000000-0005-0000-0000-000010010000}"/>
    <cellStyle name="Euro 20 4 3" xfId="1952" xr:uid="{00000000-0005-0000-0000-000011010000}"/>
    <cellStyle name="Euro 20 5" xfId="530" xr:uid="{00000000-0005-0000-0000-000012010000}"/>
    <cellStyle name="Euro 21" xfId="42" xr:uid="{00000000-0005-0000-0000-000013010000}"/>
    <cellStyle name="Euro 21 2" xfId="531" xr:uid="{00000000-0005-0000-0000-000014010000}"/>
    <cellStyle name="Euro 21 2 2" xfId="1953" xr:uid="{00000000-0005-0000-0000-000015010000}"/>
    <cellStyle name="Euro 21 3" xfId="532" xr:uid="{00000000-0005-0000-0000-000016010000}"/>
    <cellStyle name="Euro 21 3 2" xfId="533" xr:uid="{00000000-0005-0000-0000-000017010000}"/>
    <cellStyle name="Euro 21 3 3" xfId="534" xr:uid="{00000000-0005-0000-0000-000018010000}"/>
    <cellStyle name="Euro 21 3 3 2" xfId="1954" xr:uid="{00000000-0005-0000-0000-000019010000}"/>
    <cellStyle name="Euro 21 3 4" xfId="1955" xr:uid="{00000000-0005-0000-0000-00001A010000}"/>
    <cellStyle name="Euro 21 4" xfId="535" xr:uid="{00000000-0005-0000-0000-00001B010000}"/>
    <cellStyle name="Euro 21 4 2" xfId="1956" xr:uid="{00000000-0005-0000-0000-00001C010000}"/>
    <cellStyle name="Euro 21 4 2 2" xfId="1957" xr:uid="{00000000-0005-0000-0000-00001D010000}"/>
    <cellStyle name="Euro 21 4 3" xfId="1958" xr:uid="{00000000-0005-0000-0000-00001E010000}"/>
    <cellStyle name="Euro 21 5" xfId="536" xr:uid="{00000000-0005-0000-0000-00001F010000}"/>
    <cellStyle name="Euro 22" xfId="43" xr:uid="{00000000-0005-0000-0000-000020010000}"/>
    <cellStyle name="Euro 22 2" xfId="537" xr:uid="{00000000-0005-0000-0000-000021010000}"/>
    <cellStyle name="Euro 22 2 2" xfId="1959" xr:uid="{00000000-0005-0000-0000-000022010000}"/>
    <cellStyle name="Euro 22 3" xfId="538" xr:uid="{00000000-0005-0000-0000-000023010000}"/>
    <cellStyle name="Euro 22 3 2" xfId="539" xr:uid="{00000000-0005-0000-0000-000024010000}"/>
    <cellStyle name="Euro 22 3 3" xfId="540" xr:uid="{00000000-0005-0000-0000-000025010000}"/>
    <cellStyle name="Euro 22 3 3 2" xfId="1960" xr:uid="{00000000-0005-0000-0000-000026010000}"/>
    <cellStyle name="Euro 22 3 4" xfId="1961" xr:uid="{00000000-0005-0000-0000-000027010000}"/>
    <cellStyle name="Euro 22 4" xfId="541" xr:uid="{00000000-0005-0000-0000-000028010000}"/>
    <cellStyle name="Euro 22 4 2" xfId="1962" xr:uid="{00000000-0005-0000-0000-000029010000}"/>
    <cellStyle name="Euro 22 4 2 2" xfId="1963" xr:uid="{00000000-0005-0000-0000-00002A010000}"/>
    <cellStyle name="Euro 22 4 3" xfId="1964" xr:uid="{00000000-0005-0000-0000-00002B010000}"/>
    <cellStyle name="Euro 22 5" xfId="542" xr:uid="{00000000-0005-0000-0000-00002C010000}"/>
    <cellStyle name="Euro 23" xfId="44" xr:uid="{00000000-0005-0000-0000-00002D010000}"/>
    <cellStyle name="Euro 23 2" xfId="543" xr:uid="{00000000-0005-0000-0000-00002E010000}"/>
    <cellStyle name="Euro 23 2 2" xfId="1965" xr:uid="{00000000-0005-0000-0000-00002F010000}"/>
    <cellStyle name="Euro 23 3" xfId="544" xr:uid="{00000000-0005-0000-0000-000030010000}"/>
    <cellStyle name="Euro 23 3 2" xfId="545" xr:uid="{00000000-0005-0000-0000-000031010000}"/>
    <cellStyle name="Euro 23 3 3" xfId="546" xr:uid="{00000000-0005-0000-0000-000032010000}"/>
    <cellStyle name="Euro 23 3 3 2" xfId="1966" xr:uid="{00000000-0005-0000-0000-000033010000}"/>
    <cellStyle name="Euro 23 3 4" xfId="1967" xr:uid="{00000000-0005-0000-0000-000034010000}"/>
    <cellStyle name="Euro 23 4" xfId="547" xr:uid="{00000000-0005-0000-0000-000035010000}"/>
    <cellStyle name="Euro 23 4 2" xfId="1968" xr:uid="{00000000-0005-0000-0000-000036010000}"/>
    <cellStyle name="Euro 23 4 2 2" xfId="1969" xr:uid="{00000000-0005-0000-0000-000037010000}"/>
    <cellStyle name="Euro 23 4 3" xfId="1970" xr:uid="{00000000-0005-0000-0000-000038010000}"/>
    <cellStyle name="Euro 23 5" xfId="548" xr:uid="{00000000-0005-0000-0000-000039010000}"/>
    <cellStyle name="Euro 24" xfId="45" xr:uid="{00000000-0005-0000-0000-00003A010000}"/>
    <cellStyle name="Euro 24 2" xfId="549" xr:uid="{00000000-0005-0000-0000-00003B010000}"/>
    <cellStyle name="Euro 24 2 2" xfId="1971" xr:uid="{00000000-0005-0000-0000-00003C010000}"/>
    <cellStyle name="Euro 24 3" xfId="550" xr:uid="{00000000-0005-0000-0000-00003D010000}"/>
    <cellStyle name="Euro 24 3 2" xfId="551" xr:uid="{00000000-0005-0000-0000-00003E010000}"/>
    <cellStyle name="Euro 24 3 3" xfId="552" xr:uid="{00000000-0005-0000-0000-00003F010000}"/>
    <cellStyle name="Euro 24 3 3 2" xfId="1972" xr:uid="{00000000-0005-0000-0000-000040010000}"/>
    <cellStyle name="Euro 24 3 4" xfId="1973" xr:uid="{00000000-0005-0000-0000-000041010000}"/>
    <cellStyle name="Euro 24 4" xfId="553" xr:uid="{00000000-0005-0000-0000-000042010000}"/>
    <cellStyle name="Euro 24 4 2" xfId="1974" xr:uid="{00000000-0005-0000-0000-000043010000}"/>
    <cellStyle name="Euro 24 4 2 2" xfId="1975" xr:uid="{00000000-0005-0000-0000-000044010000}"/>
    <cellStyle name="Euro 24 4 3" xfId="1976" xr:uid="{00000000-0005-0000-0000-000045010000}"/>
    <cellStyle name="Euro 24 5" xfId="554" xr:uid="{00000000-0005-0000-0000-000046010000}"/>
    <cellStyle name="Euro 25" xfId="46" xr:uid="{00000000-0005-0000-0000-000047010000}"/>
    <cellStyle name="Euro 25 2" xfId="555" xr:uid="{00000000-0005-0000-0000-000048010000}"/>
    <cellStyle name="Euro 25 2 2" xfId="1977" xr:uid="{00000000-0005-0000-0000-000049010000}"/>
    <cellStyle name="Euro 25 3" xfId="556" xr:uid="{00000000-0005-0000-0000-00004A010000}"/>
    <cellStyle name="Euro 25 3 2" xfId="557" xr:uid="{00000000-0005-0000-0000-00004B010000}"/>
    <cellStyle name="Euro 25 3 3" xfId="558" xr:uid="{00000000-0005-0000-0000-00004C010000}"/>
    <cellStyle name="Euro 25 3 3 2" xfId="1978" xr:uid="{00000000-0005-0000-0000-00004D010000}"/>
    <cellStyle name="Euro 25 3 4" xfId="1979" xr:uid="{00000000-0005-0000-0000-00004E010000}"/>
    <cellStyle name="Euro 25 4" xfId="559" xr:uid="{00000000-0005-0000-0000-00004F010000}"/>
    <cellStyle name="Euro 25 4 2" xfId="1980" xr:uid="{00000000-0005-0000-0000-000050010000}"/>
    <cellStyle name="Euro 25 4 2 2" xfId="1981" xr:uid="{00000000-0005-0000-0000-000051010000}"/>
    <cellStyle name="Euro 25 4 3" xfId="1982" xr:uid="{00000000-0005-0000-0000-000052010000}"/>
    <cellStyle name="Euro 25 5" xfId="560" xr:uid="{00000000-0005-0000-0000-000053010000}"/>
    <cellStyle name="Euro 26" xfId="47" xr:uid="{00000000-0005-0000-0000-000054010000}"/>
    <cellStyle name="Euro 26 2" xfId="561" xr:uid="{00000000-0005-0000-0000-000055010000}"/>
    <cellStyle name="Euro 26 2 2" xfId="1983" xr:uid="{00000000-0005-0000-0000-000056010000}"/>
    <cellStyle name="Euro 26 3" xfId="562" xr:uid="{00000000-0005-0000-0000-000057010000}"/>
    <cellStyle name="Euro 26 3 2" xfId="563" xr:uid="{00000000-0005-0000-0000-000058010000}"/>
    <cellStyle name="Euro 26 3 3" xfId="564" xr:uid="{00000000-0005-0000-0000-000059010000}"/>
    <cellStyle name="Euro 26 3 3 2" xfId="1984" xr:uid="{00000000-0005-0000-0000-00005A010000}"/>
    <cellStyle name="Euro 26 3 4" xfId="1985" xr:uid="{00000000-0005-0000-0000-00005B010000}"/>
    <cellStyle name="Euro 26 4" xfId="565" xr:uid="{00000000-0005-0000-0000-00005C010000}"/>
    <cellStyle name="Euro 26 4 2" xfId="1986" xr:uid="{00000000-0005-0000-0000-00005D010000}"/>
    <cellStyle name="Euro 26 4 2 2" xfId="1987" xr:uid="{00000000-0005-0000-0000-00005E010000}"/>
    <cellStyle name="Euro 26 4 3" xfId="1988" xr:uid="{00000000-0005-0000-0000-00005F010000}"/>
    <cellStyle name="Euro 26 5" xfId="566" xr:uid="{00000000-0005-0000-0000-000060010000}"/>
    <cellStyle name="Euro 27" xfId="48" xr:uid="{00000000-0005-0000-0000-000061010000}"/>
    <cellStyle name="Euro 27 2" xfId="567" xr:uid="{00000000-0005-0000-0000-000062010000}"/>
    <cellStyle name="Euro 27 2 2" xfId="1989" xr:uid="{00000000-0005-0000-0000-000063010000}"/>
    <cellStyle name="Euro 27 3" xfId="568" xr:uid="{00000000-0005-0000-0000-000064010000}"/>
    <cellStyle name="Euro 27 3 2" xfId="569" xr:uid="{00000000-0005-0000-0000-000065010000}"/>
    <cellStyle name="Euro 27 3 3" xfId="570" xr:uid="{00000000-0005-0000-0000-000066010000}"/>
    <cellStyle name="Euro 27 3 3 2" xfId="1990" xr:uid="{00000000-0005-0000-0000-000067010000}"/>
    <cellStyle name="Euro 27 3 4" xfId="1991" xr:uid="{00000000-0005-0000-0000-000068010000}"/>
    <cellStyle name="Euro 27 4" xfId="571" xr:uid="{00000000-0005-0000-0000-000069010000}"/>
    <cellStyle name="Euro 27 4 2" xfId="1992" xr:uid="{00000000-0005-0000-0000-00006A010000}"/>
    <cellStyle name="Euro 27 4 2 2" xfId="1993" xr:uid="{00000000-0005-0000-0000-00006B010000}"/>
    <cellStyle name="Euro 27 4 3" xfId="1994" xr:uid="{00000000-0005-0000-0000-00006C010000}"/>
    <cellStyle name="Euro 27 5" xfId="572" xr:uid="{00000000-0005-0000-0000-00006D010000}"/>
    <cellStyle name="Euro 28" xfId="49" xr:uid="{00000000-0005-0000-0000-00006E010000}"/>
    <cellStyle name="Euro 28 2" xfId="573" xr:uid="{00000000-0005-0000-0000-00006F010000}"/>
    <cellStyle name="Euro 28 2 2" xfId="1995" xr:uid="{00000000-0005-0000-0000-000070010000}"/>
    <cellStyle name="Euro 28 3" xfId="574" xr:uid="{00000000-0005-0000-0000-000071010000}"/>
    <cellStyle name="Euro 28 3 2" xfId="575" xr:uid="{00000000-0005-0000-0000-000072010000}"/>
    <cellStyle name="Euro 28 3 3" xfId="576" xr:uid="{00000000-0005-0000-0000-000073010000}"/>
    <cellStyle name="Euro 28 3 3 2" xfId="1996" xr:uid="{00000000-0005-0000-0000-000074010000}"/>
    <cellStyle name="Euro 28 3 4" xfId="1997" xr:uid="{00000000-0005-0000-0000-000075010000}"/>
    <cellStyle name="Euro 28 4" xfId="577" xr:uid="{00000000-0005-0000-0000-000076010000}"/>
    <cellStyle name="Euro 28 4 2" xfId="1998" xr:uid="{00000000-0005-0000-0000-000077010000}"/>
    <cellStyle name="Euro 28 4 2 2" xfId="1999" xr:uid="{00000000-0005-0000-0000-000078010000}"/>
    <cellStyle name="Euro 28 4 3" xfId="2000" xr:uid="{00000000-0005-0000-0000-000079010000}"/>
    <cellStyle name="Euro 28 5" xfId="578" xr:uid="{00000000-0005-0000-0000-00007A010000}"/>
    <cellStyle name="Euro 29" xfId="50" xr:uid="{00000000-0005-0000-0000-00007B010000}"/>
    <cellStyle name="Euro 29 2" xfId="579" xr:uid="{00000000-0005-0000-0000-00007C010000}"/>
    <cellStyle name="Euro 29 2 2" xfId="2001" xr:uid="{00000000-0005-0000-0000-00007D010000}"/>
    <cellStyle name="Euro 29 3" xfId="580" xr:uid="{00000000-0005-0000-0000-00007E010000}"/>
    <cellStyle name="Euro 29 3 2" xfId="581" xr:uid="{00000000-0005-0000-0000-00007F010000}"/>
    <cellStyle name="Euro 29 3 3" xfId="582" xr:uid="{00000000-0005-0000-0000-000080010000}"/>
    <cellStyle name="Euro 29 3 3 2" xfId="2002" xr:uid="{00000000-0005-0000-0000-000081010000}"/>
    <cellStyle name="Euro 29 3 4" xfId="2003" xr:uid="{00000000-0005-0000-0000-000082010000}"/>
    <cellStyle name="Euro 29 4" xfId="583" xr:uid="{00000000-0005-0000-0000-000083010000}"/>
    <cellStyle name="Euro 29 4 2" xfId="2004" xr:uid="{00000000-0005-0000-0000-000084010000}"/>
    <cellStyle name="Euro 29 4 2 2" xfId="2005" xr:uid="{00000000-0005-0000-0000-000085010000}"/>
    <cellStyle name="Euro 29 4 3" xfId="2006" xr:uid="{00000000-0005-0000-0000-000086010000}"/>
    <cellStyle name="Euro 29 5" xfId="584" xr:uid="{00000000-0005-0000-0000-000087010000}"/>
    <cellStyle name="Euro 3" xfId="51" xr:uid="{00000000-0005-0000-0000-000088010000}"/>
    <cellStyle name="Euro 3 2" xfId="585" xr:uid="{00000000-0005-0000-0000-000089010000}"/>
    <cellStyle name="Euro 3 2 2" xfId="2007" xr:uid="{00000000-0005-0000-0000-00008A010000}"/>
    <cellStyle name="Euro 3 3" xfId="586" xr:uid="{00000000-0005-0000-0000-00008B010000}"/>
    <cellStyle name="Euro 3 3 2" xfId="587" xr:uid="{00000000-0005-0000-0000-00008C010000}"/>
    <cellStyle name="Euro 3 3 3" xfId="588" xr:uid="{00000000-0005-0000-0000-00008D010000}"/>
    <cellStyle name="Euro 3 3 3 2" xfId="2008" xr:uid="{00000000-0005-0000-0000-00008E010000}"/>
    <cellStyle name="Euro 3 3 4" xfId="2009" xr:uid="{00000000-0005-0000-0000-00008F010000}"/>
    <cellStyle name="Euro 3 4" xfId="589" xr:uid="{00000000-0005-0000-0000-000090010000}"/>
    <cellStyle name="Euro 3 4 2" xfId="2010" xr:uid="{00000000-0005-0000-0000-000091010000}"/>
    <cellStyle name="Euro 3 4 2 2" xfId="2011" xr:uid="{00000000-0005-0000-0000-000092010000}"/>
    <cellStyle name="Euro 3 4 3" xfId="2012" xr:uid="{00000000-0005-0000-0000-000093010000}"/>
    <cellStyle name="Euro 3 5" xfId="590" xr:uid="{00000000-0005-0000-0000-000094010000}"/>
    <cellStyle name="Euro 30" xfId="52" xr:uid="{00000000-0005-0000-0000-000095010000}"/>
    <cellStyle name="Euro 30 2" xfId="591" xr:uid="{00000000-0005-0000-0000-000096010000}"/>
    <cellStyle name="Euro 30 2 2" xfId="2013" xr:uid="{00000000-0005-0000-0000-000097010000}"/>
    <cellStyle name="Euro 30 3" xfId="592" xr:uid="{00000000-0005-0000-0000-000098010000}"/>
    <cellStyle name="Euro 30 3 2" xfId="593" xr:uid="{00000000-0005-0000-0000-000099010000}"/>
    <cellStyle name="Euro 30 3 3" xfId="594" xr:uid="{00000000-0005-0000-0000-00009A010000}"/>
    <cellStyle name="Euro 30 3 3 2" xfId="2014" xr:uid="{00000000-0005-0000-0000-00009B010000}"/>
    <cellStyle name="Euro 30 3 4" xfId="2015" xr:uid="{00000000-0005-0000-0000-00009C010000}"/>
    <cellStyle name="Euro 30 4" xfId="595" xr:uid="{00000000-0005-0000-0000-00009D010000}"/>
    <cellStyle name="Euro 30 4 2" xfId="2016" xr:uid="{00000000-0005-0000-0000-00009E010000}"/>
    <cellStyle name="Euro 30 4 2 2" xfId="2017" xr:uid="{00000000-0005-0000-0000-00009F010000}"/>
    <cellStyle name="Euro 30 4 3" xfId="2018" xr:uid="{00000000-0005-0000-0000-0000A0010000}"/>
    <cellStyle name="Euro 30 5" xfId="596" xr:uid="{00000000-0005-0000-0000-0000A1010000}"/>
    <cellStyle name="Euro 31" xfId="53" xr:uid="{00000000-0005-0000-0000-0000A2010000}"/>
    <cellStyle name="Euro 31 2" xfId="597" xr:uid="{00000000-0005-0000-0000-0000A3010000}"/>
    <cellStyle name="Euro 31 2 2" xfId="2019" xr:uid="{00000000-0005-0000-0000-0000A4010000}"/>
    <cellStyle name="Euro 31 3" xfId="598" xr:uid="{00000000-0005-0000-0000-0000A5010000}"/>
    <cellStyle name="Euro 31 3 2" xfId="599" xr:uid="{00000000-0005-0000-0000-0000A6010000}"/>
    <cellStyle name="Euro 31 3 3" xfId="600" xr:uid="{00000000-0005-0000-0000-0000A7010000}"/>
    <cellStyle name="Euro 31 3 3 2" xfId="2020" xr:uid="{00000000-0005-0000-0000-0000A8010000}"/>
    <cellStyle name="Euro 31 3 4" xfId="2021" xr:uid="{00000000-0005-0000-0000-0000A9010000}"/>
    <cellStyle name="Euro 31 4" xfId="601" xr:uid="{00000000-0005-0000-0000-0000AA010000}"/>
    <cellStyle name="Euro 31 4 2" xfId="2022" xr:uid="{00000000-0005-0000-0000-0000AB010000}"/>
    <cellStyle name="Euro 31 4 2 2" xfId="2023" xr:uid="{00000000-0005-0000-0000-0000AC010000}"/>
    <cellStyle name="Euro 31 4 3" xfId="2024" xr:uid="{00000000-0005-0000-0000-0000AD010000}"/>
    <cellStyle name="Euro 31 5" xfId="602" xr:uid="{00000000-0005-0000-0000-0000AE010000}"/>
    <cellStyle name="Euro 32" xfId="54" xr:uid="{00000000-0005-0000-0000-0000AF010000}"/>
    <cellStyle name="Euro 32 2" xfId="603" xr:uid="{00000000-0005-0000-0000-0000B0010000}"/>
    <cellStyle name="Euro 32 2 2" xfId="2025" xr:uid="{00000000-0005-0000-0000-0000B1010000}"/>
    <cellStyle name="Euro 32 3" xfId="604" xr:uid="{00000000-0005-0000-0000-0000B2010000}"/>
    <cellStyle name="Euro 32 3 2" xfId="605" xr:uid="{00000000-0005-0000-0000-0000B3010000}"/>
    <cellStyle name="Euro 32 3 3" xfId="606" xr:uid="{00000000-0005-0000-0000-0000B4010000}"/>
    <cellStyle name="Euro 32 3 3 2" xfId="2026" xr:uid="{00000000-0005-0000-0000-0000B5010000}"/>
    <cellStyle name="Euro 32 3 4" xfId="2027" xr:uid="{00000000-0005-0000-0000-0000B6010000}"/>
    <cellStyle name="Euro 32 4" xfId="607" xr:uid="{00000000-0005-0000-0000-0000B7010000}"/>
    <cellStyle name="Euro 32 4 2" xfId="2028" xr:uid="{00000000-0005-0000-0000-0000B8010000}"/>
    <cellStyle name="Euro 32 4 2 2" xfId="2029" xr:uid="{00000000-0005-0000-0000-0000B9010000}"/>
    <cellStyle name="Euro 32 4 3" xfId="2030" xr:uid="{00000000-0005-0000-0000-0000BA010000}"/>
    <cellStyle name="Euro 32 5" xfId="608" xr:uid="{00000000-0005-0000-0000-0000BB010000}"/>
    <cellStyle name="Euro 33" xfId="55" xr:uid="{00000000-0005-0000-0000-0000BC010000}"/>
    <cellStyle name="Euro 33 2" xfId="609" xr:uid="{00000000-0005-0000-0000-0000BD010000}"/>
    <cellStyle name="Euro 33 2 2" xfId="2031" xr:uid="{00000000-0005-0000-0000-0000BE010000}"/>
    <cellStyle name="Euro 33 3" xfId="610" xr:uid="{00000000-0005-0000-0000-0000BF010000}"/>
    <cellStyle name="Euro 33 3 2" xfId="611" xr:uid="{00000000-0005-0000-0000-0000C0010000}"/>
    <cellStyle name="Euro 33 3 3" xfId="612" xr:uid="{00000000-0005-0000-0000-0000C1010000}"/>
    <cellStyle name="Euro 33 3 3 2" xfId="2032" xr:uid="{00000000-0005-0000-0000-0000C2010000}"/>
    <cellStyle name="Euro 33 3 4" xfId="2033" xr:uid="{00000000-0005-0000-0000-0000C3010000}"/>
    <cellStyle name="Euro 33 4" xfId="613" xr:uid="{00000000-0005-0000-0000-0000C4010000}"/>
    <cellStyle name="Euro 33 4 2" xfId="2034" xr:uid="{00000000-0005-0000-0000-0000C5010000}"/>
    <cellStyle name="Euro 33 4 2 2" xfId="2035" xr:uid="{00000000-0005-0000-0000-0000C6010000}"/>
    <cellStyle name="Euro 33 4 3" xfId="2036" xr:uid="{00000000-0005-0000-0000-0000C7010000}"/>
    <cellStyle name="Euro 33 5" xfId="614" xr:uid="{00000000-0005-0000-0000-0000C8010000}"/>
    <cellStyle name="Euro 34" xfId="56" xr:uid="{00000000-0005-0000-0000-0000C9010000}"/>
    <cellStyle name="Euro 34 2" xfId="615" xr:uid="{00000000-0005-0000-0000-0000CA010000}"/>
    <cellStyle name="Euro 34 2 2" xfId="2037" xr:uid="{00000000-0005-0000-0000-0000CB010000}"/>
    <cellStyle name="Euro 34 3" xfId="616" xr:uid="{00000000-0005-0000-0000-0000CC010000}"/>
    <cellStyle name="Euro 34 3 2" xfId="617" xr:uid="{00000000-0005-0000-0000-0000CD010000}"/>
    <cellStyle name="Euro 34 3 3" xfId="618" xr:uid="{00000000-0005-0000-0000-0000CE010000}"/>
    <cellStyle name="Euro 34 3 3 2" xfId="2038" xr:uid="{00000000-0005-0000-0000-0000CF010000}"/>
    <cellStyle name="Euro 34 3 4" xfId="2039" xr:uid="{00000000-0005-0000-0000-0000D0010000}"/>
    <cellStyle name="Euro 34 4" xfId="619" xr:uid="{00000000-0005-0000-0000-0000D1010000}"/>
    <cellStyle name="Euro 34 4 2" xfId="2040" xr:uid="{00000000-0005-0000-0000-0000D2010000}"/>
    <cellStyle name="Euro 34 4 2 2" xfId="2041" xr:uid="{00000000-0005-0000-0000-0000D3010000}"/>
    <cellStyle name="Euro 34 4 3" xfId="2042" xr:uid="{00000000-0005-0000-0000-0000D4010000}"/>
    <cellStyle name="Euro 34 5" xfId="620" xr:uid="{00000000-0005-0000-0000-0000D5010000}"/>
    <cellStyle name="Euro 35" xfId="57" xr:uid="{00000000-0005-0000-0000-0000D6010000}"/>
    <cellStyle name="Euro 35 2" xfId="621" xr:uid="{00000000-0005-0000-0000-0000D7010000}"/>
    <cellStyle name="Euro 35 2 2" xfId="2043" xr:uid="{00000000-0005-0000-0000-0000D8010000}"/>
    <cellStyle name="Euro 35 3" xfId="622" xr:uid="{00000000-0005-0000-0000-0000D9010000}"/>
    <cellStyle name="Euro 35 3 2" xfId="623" xr:uid="{00000000-0005-0000-0000-0000DA010000}"/>
    <cellStyle name="Euro 35 3 3" xfId="624" xr:uid="{00000000-0005-0000-0000-0000DB010000}"/>
    <cellStyle name="Euro 35 3 3 2" xfId="2044" xr:uid="{00000000-0005-0000-0000-0000DC010000}"/>
    <cellStyle name="Euro 35 3 4" xfId="2045" xr:uid="{00000000-0005-0000-0000-0000DD010000}"/>
    <cellStyle name="Euro 35 4" xfId="625" xr:uid="{00000000-0005-0000-0000-0000DE010000}"/>
    <cellStyle name="Euro 35 4 2" xfId="2046" xr:uid="{00000000-0005-0000-0000-0000DF010000}"/>
    <cellStyle name="Euro 35 4 2 2" xfId="2047" xr:uid="{00000000-0005-0000-0000-0000E0010000}"/>
    <cellStyle name="Euro 35 4 3" xfId="2048" xr:uid="{00000000-0005-0000-0000-0000E1010000}"/>
    <cellStyle name="Euro 35 5" xfId="626" xr:uid="{00000000-0005-0000-0000-0000E2010000}"/>
    <cellStyle name="Euro 36" xfId="58" xr:uid="{00000000-0005-0000-0000-0000E3010000}"/>
    <cellStyle name="Euro 36 2" xfId="627" xr:uid="{00000000-0005-0000-0000-0000E4010000}"/>
    <cellStyle name="Euro 36 2 2" xfId="2049" xr:uid="{00000000-0005-0000-0000-0000E5010000}"/>
    <cellStyle name="Euro 36 3" xfId="628" xr:uid="{00000000-0005-0000-0000-0000E6010000}"/>
    <cellStyle name="Euro 36 3 2" xfId="629" xr:uid="{00000000-0005-0000-0000-0000E7010000}"/>
    <cellStyle name="Euro 36 3 3" xfId="630" xr:uid="{00000000-0005-0000-0000-0000E8010000}"/>
    <cellStyle name="Euro 36 3 3 2" xfId="2050" xr:uid="{00000000-0005-0000-0000-0000E9010000}"/>
    <cellStyle name="Euro 36 3 4" xfId="2051" xr:uid="{00000000-0005-0000-0000-0000EA010000}"/>
    <cellStyle name="Euro 36 4" xfId="631" xr:uid="{00000000-0005-0000-0000-0000EB010000}"/>
    <cellStyle name="Euro 36 4 2" xfId="2052" xr:uid="{00000000-0005-0000-0000-0000EC010000}"/>
    <cellStyle name="Euro 36 4 2 2" xfId="2053" xr:uid="{00000000-0005-0000-0000-0000ED010000}"/>
    <cellStyle name="Euro 36 4 3" xfId="2054" xr:uid="{00000000-0005-0000-0000-0000EE010000}"/>
    <cellStyle name="Euro 36 5" xfId="632" xr:uid="{00000000-0005-0000-0000-0000EF010000}"/>
    <cellStyle name="Euro 37" xfId="59" xr:uid="{00000000-0005-0000-0000-0000F0010000}"/>
    <cellStyle name="Euro 37 2" xfId="633" xr:uid="{00000000-0005-0000-0000-0000F1010000}"/>
    <cellStyle name="Euro 37 2 2" xfId="2055" xr:uid="{00000000-0005-0000-0000-0000F2010000}"/>
    <cellStyle name="Euro 37 3" xfId="634" xr:uid="{00000000-0005-0000-0000-0000F3010000}"/>
    <cellStyle name="Euro 37 3 2" xfId="635" xr:uid="{00000000-0005-0000-0000-0000F4010000}"/>
    <cellStyle name="Euro 37 3 3" xfId="636" xr:uid="{00000000-0005-0000-0000-0000F5010000}"/>
    <cellStyle name="Euro 37 3 3 2" xfId="2056" xr:uid="{00000000-0005-0000-0000-0000F6010000}"/>
    <cellStyle name="Euro 37 3 4" xfId="2057" xr:uid="{00000000-0005-0000-0000-0000F7010000}"/>
    <cellStyle name="Euro 37 4" xfId="637" xr:uid="{00000000-0005-0000-0000-0000F8010000}"/>
    <cellStyle name="Euro 37 4 2" xfId="2058" xr:uid="{00000000-0005-0000-0000-0000F9010000}"/>
    <cellStyle name="Euro 37 4 2 2" xfId="2059" xr:uid="{00000000-0005-0000-0000-0000FA010000}"/>
    <cellStyle name="Euro 37 4 3" xfId="2060" xr:uid="{00000000-0005-0000-0000-0000FB010000}"/>
    <cellStyle name="Euro 37 5" xfId="638" xr:uid="{00000000-0005-0000-0000-0000FC010000}"/>
    <cellStyle name="Euro 38" xfId="60" xr:uid="{00000000-0005-0000-0000-0000FD010000}"/>
    <cellStyle name="Euro 38 2" xfId="639" xr:uid="{00000000-0005-0000-0000-0000FE010000}"/>
    <cellStyle name="Euro 38 2 2" xfId="2061" xr:uid="{00000000-0005-0000-0000-0000FF010000}"/>
    <cellStyle name="Euro 38 3" xfId="640" xr:uid="{00000000-0005-0000-0000-000000020000}"/>
    <cellStyle name="Euro 38 3 2" xfId="641" xr:uid="{00000000-0005-0000-0000-000001020000}"/>
    <cellStyle name="Euro 38 3 3" xfId="642" xr:uid="{00000000-0005-0000-0000-000002020000}"/>
    <cellStyle name="Euro 38 3 3 2" xfId="2062" xr:uid="{00000000-0005-0000-0000-000003020000}"/>
    <cellStyle name="Euro 38 3 4" xfId="2063" xr:uid="{00000000-0005-0000-0000-000004020000}"/>
    <cellStyle name="Euro 38 4" xfId="643" xr:uid="{00000000-0005-0000-0000-000005020000}"/>
    <cellStyle name="Euro 38 4 2" xfId="2064" xr:uid="{00000000-0005-0000-0000-000006020000}"/>
    <cellStyle name="Euro 38 4 2 2" xfId="2065" xr:uid="{00000000-0005-0000-0000-000007020000}"/>
    <cellStyle name="Euro 38 4 3" xfId="2066" xr:uid="{00000000-0005-0000-0000-000008020000}"/>
    <cellStyle name="Euro 38 5" xfId="644" xr:uid="{00000000-0005-0000-0000-000009020000}"/>
    <cellStyle name="Euro 39" xfId="61" xr:uid="{00000000-0005-0000-0000-00000A020000}"/>
    <cellStyle name="Euro 39 2" xfId="645" xr:uid="{00000000-0005-0000-0000-00000B020000}"/>
    <cellStyle name="Euro 39 2 2" xfId="2067" xr:uid="{00000000-0005-0000-0000-00000C020000}"/>
    <cellStyle name="Euro 39 3" xfId="646" xr:uid="{00000000-0005-0000-0000-00000D020000}"/>
    <cellStyle name="Euro 39 3 2" xfId="647" xr:uid="{00000000-0005-0000-0000-00000E020000}"/>
    <cellStyle name="Euro 39 3 3" xfId="648" xr:uid="{00000000-0005-0000-0000-00000F020000}"/>
    <cellStyle name="Euro 39 3 3 2" xfId="2068" xr:uid="{00000000-0005-0000-0000-000010020000}"/>
    <cellStyle name="Euro 39 3 4" xfId="2069" xr:uid="{00000000-0005-0000-0000-000011020000}"/>
    <cellStyle name="Euro 39 4" xfId="649" xr:uid="{00000000-0005-0000-0000-000012020000}"/>
    <cellStyle name="Euro 39 4 2" xfId="2070" xr:uid="{00000000-0005-0000-0000-000013020000}"/>
    <cellStyle name="Euro 39 4 2 2" xfId="2071" xr:uid="{00000000-0005-0000-0000-000014020000}"/>
    <cellStyle name="Euro 39 4 3" xfId="2072" xr:uid="{00000000-0005-0000-0000-000015020000}"/>
    <cellStyle name="Euro 39 5" xfId="650" xr:uid="{00000000-0005-0000-0000-000016020000}"/>
    <cellStyle name="Euro 4" xfId="62" xr:uid="{00000000-0005-0000-0000-000017020000}"/>
    <cellStyle name="Euro 4 2" xfId="651" xr:uid="{00000000-0005-0000-0000-000018020000}"/>
    <cellStyle name="Euro 4 2 2" xfId="2073" xr:uid="{00000000-0005-0000-0000-000019020000}"/>
    <cellStyle name="Euro 4 3" xfId="652" xr:uid="{00000000-0005-0000-0000-00001A020000}"/>
    <cellStyle name="Euro 4 3 2" xfId="653" xr:uid="{00000000-0005-0000-0000-00001B020000}"/>
    <cellStyle name="Euro 4 3 3" xfId="654" xr:uid="{00000000-0005-0000-0000-00001C020000}"/>
    <cellStyle name="Euro 4 3 3 2" xfId="2074" xr:uid="{00000000-0005-0000-0000-00001D020000}"/>
    <cellStyle name="Euro 4 3 4" xfId="2075" xr:uid="{00000000-0005-0000-0000-00001E020000}"/>
    <cellStyle name="Euro 4 4" xfId="655" xr:uid="{00000000-0005-0000-0000-00001F020000}"/>
    <cellStyle name="Euro 4 4 2" xfId="2076" xr:uid="{00000000-0005-0000-0000-000020020000}"/>
    <cellStyle name="Euro 4 4 2 2" xfId="2077" xr:uid="{00000000-0005-0000-0000-000021020000}"/>
    <cellStyle name="Euro 4 4 3" xfId="2078" xr:uid="{00000000-0005-0000-0000-000022020000}"/>
    <cellStyle name="Euro 4 5" xfId="656" xr:uid="{00000000-0005-0000-0000-000023020000}"/>
    <cellStyle name="Euro 40" xfId="63" xr:uid="{00000000-0005-0000-0000-000024020000}"/>
    <cellStyle name="Euro 40 2" xfId="657" xr:uid="{00000000-0005-0000-0000-000025020000}"/>
    <cellStyle name="Euro 40 2 2" xfId="2079" xr:uid="{00000000-0005-0000-0000-000026020000}"/>
    <cellStyle name="Euro 40 3" xfId="658" xr:uid="{00000000-0005-0000-0000-000027020000}"/>
    <cellStyle name="Euro 40 3 2" xfId="659" xr:uid="{00000000-0005-0000-0000-000028020000}"/>
    <cellStyle name="Euro 40 3 3" xfId="660" xr:uid="{00000000-0005-0000-0000-000029020000}"/>
    <cellStyle name="Euro 40 3 3 2" xfId="2080" xr:uid="{00000000-0005-0000-0000-00002A020000}"/>
    <cellStyle name="Euro 40 3 4" xfId="2081" xr:uid="{00000000-0005-0000-0000-00002B020000}"/>
    <cellStyle name="Euro 40 4" xfId="661" xr:uid="{00000000-0005-0000-0000-00002C020000}"/>
    <cellStyle name="Euro 40 4 2" xfId="2082" xr:uid="{00000000-0005-0000-0000-00002D020000}"/>
    <cellStyle name="Euro 40 4 2 2" xfId="2083" xr:uid="{00000000-0005-0000-0000-00002E020000}"/>
    <cellStyle name="Euro 40 4 3" xfId="2084" xr:uid="{00000000-0005-0000-0000-00002F020000}"/>
    <cellStyle name="Euro 40 5" xfId="662" xr:uid="{00000000-0005-0000-0000-000030020000}"/>
    <cellStyle name="Euro 41" xfId="64" xr:uid="{00000000-0005-0000-0000-000031020000}"/>
    <cellStyle name="Euro 41 2" xfId="663" xr:uid="{00000000-0005-0000-0000-000032020000}"/>
    <cellStyle name="Euro 41 2 2" xfId="2085" xr:uid="{00000000-0005-0000-0000-000033020000}"/>
    <cellStyle name="Euro 41 3" xfId="664" xr:uid="{00000000-0005-0000-0000-000034020000}"/>
    <cellStyle name="Euro 41 3 2" xfId="665" xr:uid="{00000000-0005-0000-0000-000035020000}"/>
    <cellStyle name="Euro 41 3 3" xfId="666" xr:uid="{00000000-0005-0000-0000-000036020000}"/>
    <cellStyle name="Euro 41 3 3 2" xfId="2086" xr:uid="{00000000-0005-0000-0000-000037020000}"/>
    <cellStyle name="Euro 41 3 4" xfId="2087" xr:uid="{00000000-0005-0000-0000-000038020000}"/>
    <cellStyle name="Euro 41 4" xfId="667" xr:uid="{00000000-0005-0000-0000-000039020000}"/>
    <cellStyle name="Euro 41 4 2" xfId="2088" xr:uid="{00000000-0005-0000-0000-00003A020000}"/>
    <cellStyle name="Euro 41 4 2 2" xfId="2089" xr:uid="{00000000-0005-0000-0000-00003B020000}"/>
    <cellStyle name="Euro 41 4 3" xfId="2090" xr:uid="{00000000-0005-0000-0000-00003C020000}"/>
    <cellStyle name="Euro 41 5" xfId="668" xr:uid="{00000000-0005-0000-0000-00003D020000}"/>
    <cellStyle name="Euro 42" xfId="65" xr:uid="{00000000-0005-0000-0000-00003E020000}"/>
    <cellStyle name="Euro 42 2" xfId="669" xr:uid="{00000000-0005-0000-0000-00003F020000}"/>
    <cellStyle name="Euro 42 2 2" xfId="2091" xr:uid="{00000000-0005-0000-0000-000040020000}"/>
    <cellStyle name="Euro 42 3" xfId="670" xr:uid="{00000000-0005-0000-0000-000041020000}"/>
    <cellStyle name="Euro 42 3 2" xfId="671" xr:uid="{00000000-0005-0000-0000-000042020000}"/>
    <cellStyle name="Euro 42 3 3" xfId="672" xr:uid="{00000000-0005-0000-0000-000043020000}"/>
    <cellStyle name="Euro 42 3 3 2" xfId="2092" xr:uid="{00000000-0005-0000-0000-000044020000}"/>
    <cellStyle name="Euro 42 3 4" xfId="2093" xr:uid="{00000000-0005-0000-0000-000045020000}"/>
    <cellStyle name="Euro 42 4" xfId="673" xr:uid="{00000000-0005-0000-0000-000046020000}"/>
    <cellStyle name="Euro 42 4 2" xfId="2094" xr:uid="{00000000-0005-0000-0000-000047020000}"/>
    <cellStyle name="Euro 42 4 2 2" xfId="2095" xr:uid="{00000000-0005-0000-0000-000048020000}"/>
    <cellStyle name="Euro 42 4 3" xfId="2096" xr:uid="{00000000-0005-0000-0000-000049020000}"/>
    <cellStyle name="Euro 42 5" xfId="674" xr:uid="{00000000-0005-0000-0000-00004A020000}"/>
    <cellStyle name="Euro 43" xfId="66" xr:uid="{00000000-0005-0000-0000-00004B020000}"/>
    <cellStyle name="Euro 43 2" xfId="675" xr:uid="{00000000-0005-0000-0000-00004C020000}"/>
    <cellStyle name="Euro 43 2 2" xfId="2097" xr:uid="{00000000-0005-0000-0000-00004D020000}"/>
    <cellStyle name="Euro 43 3" xfId="676" xr:uid="{00000000-0005-0000-0000-00004E020000}"/>
    <cellStyle name="Euro 43 3 2" xfId="677" xr:uid="{00000000-0005-0000-0000-00004F020000}"/>
    <cellStyle name="Euro 43 3 3" xfId="678" xr:uid="{00000000-0005-0000-0000-000050020000}"/>
    <cellStyle name="Euro 43 3 3 2" xfId="2098" xr:uid="{00000000-0005-0000-0000-000051020000}"/>
    <cellStyle name="Euro 43 3 4" xfId="2099" xr:uid="{00000000-0005-0000-0000-000052020000}"/>
    <cellStyle name="Euro 43 4" xfId="679" xr:uid="{00000000-0005-0000-0000-000053020000}"/>
    <cellStyle name="Euro 43 4 2" xfId="2100" xr:uid="{00000000-0005-0000-0000-000054020000}"/>
    <cellStyle name="Euro 43 4 2 2" xfId="2101" xr:uid="{00000000-0005-0000-0000-000055020000}"/>
    <cellStyle name="Euro 43 4 3" xfId="2102" xr:uid="{00000000-0005-0000-0000-000056020000}"/>
    <cellStyle name="Euro 43 5" xfId="680" xr:uid="{00000000-0005-0000-0000-000057020000}"/>
    <cellStyle name="Euro 44" xfId="67" xr:uid="{00000000-0005-0000-0000-000058020000}"/>
    <cellStyle name="Euro 44 2" xfId="681" xr:uid="{00000000-0005-0000-0000-000059020000}"/>
    <cellStyle name="Euro 44 2 2" xfId="2103" xr:uid="{00000000-0005-0000-0000-00005A020000}"/>
    <cellStyle name="Euro 44 3" xfId="682" xr:uid="{00000000-0005-0000-0000-00005B020000}"/>
    <cellStyle name="Euro 44 3 2" xfId="683" xr:uid="{00000000-0005-0000-0000-00005C020000}"/>
    <cellStyle name="Euro 44 3 3" xfId="684" xr:uid="{00000000-0005-0000-0000-00005D020000}"/>
    <cellStyle name="Euro 44 3 3 2" xfId="2104" xr:uid="{00000000-0005-0000-0000-00005E020000}"/>
    <cellStyle name="Euro 44 3 4" xfId="2105" xr:uid="{00000000-0005-0000-0000-00005F020000}"/>
    <cellStyle name="Euro 44 4" xfId="685" xr:uid="{00000000-0005-0000-0000-000060020000}"/>
    <cellStyle name="Euro 44 4 2" xfId="2106" xr:uid="{00000000-0005-0000-0000-000061020000}"/>
    <cellStyle name="Euro 44 4 2 2" xfId="2107" xr:uid="{00000000-0005-0000-0000-000062020000}"/>
    <cellStyle name="Euro 44 4 3" xfId="2108" xr:uid="{00000000-0005-0000-0000-000063020000}"/>
    <cellStyle name="Euro 44 5" xfId="686" xr:uid="{00000000-0005-0000-0000-000064020000}"/>
    <cellStyle name="Euro 45" xfId="687" xr:uid="{00000000-0005-0000-0000-000065020000}"/>
    <cellStyle name="Euro 45 2" xfId="2109" xr:uid="{00000000-0005-0000-0000-000066020000}"/>
    <cellStyle name="Euro 45 2 2" xfId="2110" xr:uid="{00000000-0005-0000-0000-000067020000}"/>
    <cellStyle name="Euro 45 3" xfId="2111" xr:uid="{00000000-0005-0000-0000-000068020000}"/>
    <cellStyle name="Euro 46" xfId="688" xr:uid="{00000000-0005-0000-0000-000069020000}"/>
    <cellStyle name="Euro 46 2" xfId="2112" xr:uid="{00000000-0005-0000-0000-00006A020000}"/>
    <cellStyle name="Euro 47" xfId="689" xr:uid="{00000000-0005-0000-0000-00006B020000}"/>
    <cellStyle name="Euro 47 2" xfId="690" xr:uid="{00000000-0005-0000-0000-00006C020000}"/>
    <cellStyle name="Euro 47 3" xfId="691" xr:uid="{00000000-0005-0000-0000-00006D020000}"/>
    <cellStyle name="Euro 47 3 2" xfId="2113" xr:uid="{00000000-0005-0000-0000-00006E020000}"/>
    <cellStyle name="Euro 47 4" xfId="2114" xr:uid="{00000000-0005-0000-0000-00006F020000}"/>
    <cellStyle name="Euro 48" xfId="692" xr:uid="{00000000-0005-0000-0000-000070020000}"/>
    <cellStyle name="Euro 48 2" xfId="2115" xr:uid="{00000000-0005-0000-0000-000071020000}"/>
    <cellStyle name="Euro 49" xfId="693" xr:uid="{00000000-0005-0000-0000-000072020000}"/>
    <cellStyle name="Euro 49 2" xfId="2116" xr:uid="{00000000-0005-0000-0000-000073020000}"/>
    <cellStyle name="Euro 49 2 2" xfId="2117" xr:uid="{00000000-0005-0000-0000-000074020000}"/>
    <cellStyle name="Euro 49 3" xfId="2118" xr:uid="{00000000-0005-0000-0000-000075020000}"/>
    <cellStyle name="Euro 5" xfId="68" xr:uid="{00000000-0005-0000-0000-000076020000}"/>
    <cellStyle name="Euro 5 2" xfId="694" xr:uid="{00000000-0005-0000-0000-000077020000}"/>
    <cellStyle name="Euro 5 2 2" xfId="2119" xr:uid="{00000000-0005-0000-0000-000078020000}"/>
    <cellStyle name="Euro 5 3" xfId="695" xr:uid="{00000000-0005-0000-0000-000079020000}"/>
    <cellStyle name="Euro 5 3 2" xfId="696" xr:uid="{00000000-0005-0000-0000-00007A020000}"/>
    <cellStyle name="Euro 5 3 3" xfId="697" xr:uid="{00000000-0005-0000-0000-00007B020000}"/>
    <cellStyle name="Euro 5 3 3 2" xfId="2120" xr:uid="{00000000-0005-0000-0000-00007C020000}"/>
    <cellStyle name="Euro 5 3 4" xfId="2121" xr:uid="{00000000-0005-0000-0000-00007D020000}"/>
    <cellStyle name="Euro 5 4" xfId="698" xr:uid="{00000000-0005-0000-0000-00007E020000}"/>
    <cellStyle name="Euro 5 4 2" xfId="2122" xr:uid="{00000000-0005-0000-0000-00007F020000}"/>
    <cellStyle name="Euro 5 4 2 2" xfId="2123" xr:uid="{00000000-0005-0000-0000-000080020000}"/>
    <cellStyle name="Euro 5 4 3" xfId="2124" xr:uid="{00000000-0005-0000-0000-000081020000}"/>
    <cellStyle name="Euro 5 5" xfId="699" xr:uid="{00000000-0005-0000-0000-000082020000}"/>
    <cellStyle name="Euro 50" xfId="700" xr:uid="{00000000-0005-0000-0000-000083020000}"/>
    <cellStyle name="Euro 51" xfId="2125" xr:uid="{00000000-0005-0000-0000-000084020000}"/>
    <cellStyle name="Euro 51 2" xfId="2126" xr:uid="{00000000-0005-0000-0000-000085020000}"/>
    <cellStyle name="Euro 6" xfId="69" xr:uid="{00000000-0005-0000-0000-000086020000}"/>
    <cellStyle name="Euro 6 2" xfId="701" xr:uid="{00000000-0005-0000-0000-000087020000}"/>
    <cellStyle name="Euro 6 2 2" xfId="2127" xr:uid="{00000000-0005-0000-0000-000088020000}"/>
    <cellStyle name="Euro 6 3" xfId="702" xr:uid="{00000000-0005-0000-0000-000089020000}"/>
    <cellStyle name="Euro 6 3 2" xfId="703" xr:uid="{00000000-0005-0000-0000-00008A020000}"/>
    <cellStyle name="Euro 6 3 3" xfId="704" xr:uid="{00000000-0005-0000-0000-00008B020000}"/>
    <cellStyle name="Euro 6 3 3 2" xfId="2128" xr:uid="{00000000-0005-0000-0000-00008C020000}"/>
    <cellStyle name="Euro 6 3 4" xfId="2129" xr:uid="{00000000-0005-0000-0000-00008D020000}"/>
    <cellStyle name="Euro 6 4" xfId="705" xr:uid="{00000000-0005-0000-0000-00008E020000}"/>
    <cellStyle name="Euro 6 4 2" xfId="2130" xr:uid="{00000000-0005-0000-0000-00008F020000}"/>
    <cellStyle name="Euro 6 4 2 2" xfId="2131" xr:uid="{00000000-0005-0000-0000-000090020000}"/>
    <cellStyle name="Euro 6 4 3" xfId="2132" xr:uid="{00000000-0005-0000-0000-000091020000}"/>
    <cellStyle name="Euro 6 5" xfId="706" xr:uid="{00000000-0005-0000-0000-000092020000}"/>
    <cellStyle name="Euro 7" xfId="70" xr:uid="{00000000-0005-0000-0000-000093020000}"/>
    <cellStyle name="Euro 7 2" xfId="707" xr:uid="{00000000-0005-0000-0000-000094020000}"/>
    <cellStyle name="Euro 7 2 2" xfId="2133" xr:uid="{00000000-0005-0000-0000-000095020000}"/>
    <cellStyle name="Euro 7 3" xfId="708" xr:uid="{00000000-0005-0000-0000-000096020000}"/>
    <cellStyle name="Euro 7 3 2" xfId="709" xr:uid="{00000000-0005-0000-0000-000097020000}"/>
    <cellStyle name="Euro 7 3 3" xfId="710" xr:uid="{00000000-0005-0000-0000-000098020000}"/>
    <cellStyle name="Euro 7 3 3 2" xfId="2134" xr:uid="{00000000-0005-0000-0000-000099020000}"/>
    <cellStyle name="Euro 7 3 4" xfId="2135" xr:uid="{00000000-0005-0000-0000-00009A020000}"/>
    <cellStyle name="Euro 7 4" xfId="711" xr:uid="{00000000-0005-0000-0000-00009B020000}"/>
    <cellStyle name="Euro 7 4 2" xfId="2136" xr:uid="{00000000-0005-0000-0000-00009C020000}"/>
    <cellStyle name="Euro 7 4 2 2" xfId="2137" xr:uid="{00000000-0005-0000-0000-00009D020000}"/>
    <cellStyle name="Euro 7 4 3" xfId="2138" xr:uid="{00000000-0005-0000-0000-00009E020000}"/>
    <cellStyle name="Euro 7 5" xfId="712" xr:uid="{00000000-0005-0000-0000-00009F020000}"/>
    <cellStyle name="Euro 8" xfId="71" xr:uid="{00000000-0005-0000-0000-0000A0020000}"/>
    <cellStyle name="Euro 8 2" xfId="713" xr:uid="{00000000-0005-0000-0000-0000A1020000}"/>
    <cellStyle name="Euro 8 2 2" xfId="2139" xr:uid="{00000000-0005-0000-0000-0000A2020000}"/>
    <cellStyle name="Euro 8 3" xfId="714" xr:uid="{00000000-0005-0000-0000-0000A3020000}"/>
    <cellStyle name="Euro 8 3 2" xfId="715" xr:uid="{00000000-0005-0000-0000-0000A4020000}"/>
    <cellStyle name="Euro 8 3 3" xfId="716" xr:uid="{00000000-0005-0000-0000-0000A5020000}"/>
    <cellStyle name="Euro 8 3 3 2" xfId="2140" xr:uid="{00000000-0005-0000-0000-0000A6020000}"/>
    <cellStyle name="Euro 8 3 4" xfId="2141" xr:uid="{00000000-0005-0000-0000-0000A7020000}"/>
    <cellStyle name="Euro 8 4" xfId="717" xr:uid="{00000000-0005-0000-0000-0000A8020000}"/>
    <cellStyle name="Euro 8 4 2" xfId="2142" xr:uid="{00000000-0005-0000-0000-0000A9020000}"/>
    <cellStyle name="Euro 8 4 2 2" xfId="2143" xr:uid="{00000000-0005-0000-0000-0000AA020000}"/>
    <cellStyle name="Euro 8 4 3" xfId="2144" xr:uid="{00000000-0005-0000-0000-0000AB020000}"/>
    <cellStyle name="Euro 8 5" xfId="718" xr:uid="{00000000-0005-0000-0000-0000AC020000}"/>
    <cellStyle name="Euro 9" xfId="72" xr:uid="{00000000-0005-0000-0000-0000AD020000}"/>
    <cellStyle name="Euro 9 2" xfId="719" xr:uid="{00000000-0005-0000-0000-0000AE020000}"/>
    <cellStyle name="Euro 9 2 2" xfId="2145" xr:uid="{00000000-0005-0000-0000-0000AF020000}"/>
    <cellStyle name="Euro 9 3" xfId="720" xr:uid="{00000000-0005-0000-0000-0000B0020000}"/>
    <cellStyle name="Euro 9 3 2" xfId="721" xr:uid="{00000000-0005-0000-0000-0000B1020000}"/>
    <cellStyle name="Euro 9 3 3" xfId="722" xr:uid="{00000000-0005-0000-0000-0000B2020000}"/>
    <cellStyle name="Euro 9 3 3 2" xfId="2146" xr:uid="{00000000-0005-0000-0000-0000B3020000}"/>
    <cellStyle name="Euro 9 3 4" xfId="2147" xr:uid="{00000000-0005-0000-0000-0000B4020000}"/>
    <cellStyle name="Euro 9 4" xfId="723" xr:uid="{00000000-0005-0000-0000-0000B5020000}"/>
    <cellStyle name="Euro 9 4 2" xfId="2148" xr:uid="{00000000-0005-0000-0000-0000B6020000}"/>
    <cellStyle name="Euro 9 4 2 2" xfId="2149" xr:uid="{00000000-0005-0000-0000-0000B7020000}"/>
    <cellStyle name="Euro 9 4 3" xfId="2150" xr:uid="{00000000-0005-0000-0000-0000B8020000}"/>
    <cellStyle name="Euro 9 5" xfId="724" xr:uid="{00000000-0005-0000-0000-0000B9020000}"/>
    <cellStyle name="Fixed2 - Type2" xfId="725" xr:uid="{00000000-0005-0000-0000-0000BA020000}"/>
    <cellStyle name="Heading 3" xfId="73" builtinId="18"/>
    <cellStyle name="Heading 4" xfId="74" builtinId="19"/>
    <cellStyle name="Hyperlink 2" xfId="726" xr:uid="{00000000-0005-0000-0000-0000BD020000}"/>
    <cellStyle name="Input" xfId="75" builtinId="20" customBuiltin="1"/>
    <cellStyle name="Input 2" xfId="727" xr:uid="{00000000-0005-0000-0000-0000BF020000}"/>
    <cellStyle name="Input 2 2" xfId="728" xr:uid="{00000000-0005-0000-0000-0000C0020000}"/>
    <cellStyle name="Input 2 3" xfId="729" xr:uid="{00000000-0005-0000-0000-0000C1020000}"/>
    <cellStyle name="Input 2 4" xfId="730" xr:uid="{00000000-0005-0000-0000-0000C2020000}"/>
    <cellStyle name="Input 2 5" xfId="731" xr:uid="{00000000-0005-0000-0000-0000C3020000}"/>
    <cellStyle name="Input 2 6" xfId="732" xr:uid="{00000000-0005-0000-0000-0000C4020000}"/>
    <cellStyle name="Input 2 7" xfId="733" xr:uid="{00000000-0005-0000-0000-0000C5020000}"/>
    <cellStyle name="Input 3" xfId="734" xr:uid="{00000000-0005-0000-0000-0000C6020000}"/>
    <cellStyle name="Input 3 2" xfId="735" xr:uid="{00000000-0005-0000-0000-0000C7020000}"/>
    <cellStyle name="Input 3 3" xfId="736" xr:uid="{00000000-0005-0000-0000-0000C8020000}"/>
    <cellStyle name="Input 3 4" xfId="737" xr:uid="{00000000-0005-0000-0000-0000C9020000}"/>
    <cellStyle name="Input 3 5" xfId="738" xr:uid="{00000000-0005-0000-0000-0000CA020000}"/>
    <cellStyle name="Input 3 6" xfId="739" xr:uid="{00000000-0005-0000-0000-0000CB020000}"/>
    <cellStyle name="Input 4" xfId="2151" xr:uid="{00000000-0005-0000-0000-0000CC020000}"/>
    <cellStyle name="InputCells" xfId="740" xr:uid="{00000000-0005-0000-0000-0000CD020000}"/>
    <cellStyle name="Komma 2" xfId="2152" xr:uid="{00000000-0005-0000-0000-0000CE020000}"/>
    <cellStyle name="Komma 2 2" xfId="2153" xr:uid="{00000000-0005-0000-0000-0000CF020000}"/>
    <cellStyle name="Komma 2 2 2" xfId="2154" xr:uid="{00000000-0005-0000-0000-0000D0020000}"/>
    <cellStyle name="Komma 2 3" xfId="2155" xr:uid="{00000000-0005-0000-0000-0000D1020000}"/>
    <cellStyle name="Komma 3" xfId="2156" xr:uid="{00000000-0005-0000-0000-0000D2020000}"/>
    <cellStyle name="Komma 3 2" xfId="2157" xr:uid="{00000000-0005-0000-0000-0000D3020000}"/>
    <cellStyle name="Komma 4" xfId="2158" xr:uid="{00000000-0005-0000-0000-0000D4020000}"/>
    <cellStyle name="Komma 4 2" xfId="2159" xr:uid="{00000000-0005-0000-0000-0000D5020000}"/>
    <cellStyle name="Komma 4 2 2" xfId="2160" xr:uid="{00000000-0005-0000-0000-0000D6020000}"/>
    <cellStyle name="Komma 4 3" xfId="2161" xr:uid="{00000000-0005-0000-0000-0000D7020000}"/>
    <cellStyle name="Komma 5" xfId="2162" xr:uid="{00000000-0005-0000-0000-0000D8020000}"/>
    <cellStyle name="Komma 5 2" xfId="2163" xr:uid="{00000000-0005-0000-0000-0000D9020000}"/>
    <cellStyle name="Komma 5 2 2" xfId="2164" xr:uid="{00000000-0005-0000-0000-0000DA020000}"/>
    <cellStyle name="Komma 5 3" xfId="2165" xr:uid="{00000000-0005-0000-0000-0000DB020000}"/>
    <cellStyle name="Link 2" xfId="2166" xr:uid="{00000000-0005-0000-0000-0000DC020000}"/>
    <cellStyle name="Link 3" xfId="2167" xr:uid="{00000000-0005-0000-0000-0000DD020000}"/>
    <cellStyle name="Migliaia [0] 10" xfId="76" xr:uid="{00000000-0005-0000-0000-0000DE020000}"/>
    <cellStyle name="Migliaia [0] 10 2" xfId="2168" xr:uid="{00000000-0005-0000-0000-0000DF020000}"/>
    <cellStyle name="Migliaia [0] 11" xfId="77" xr:uid="{00000000-0005-0000-0000-0000E0020000}"/>
    <cellStyle name="Migliaia [0] 11 2" xfId="2169" xr:uid="{00000000-0005-0000-0000-0000E1020000}"/>
    <cellStyle name="Migliaia [0] 12" xfId="78" xr:uid="{00000000-0005-0000-0000-0000E2020000}"/>
    <cellStyle name="Migliaia [0] 12 2" xfId="2170" xr:uid="{00000000-0005-0000-0000-0000E3020000}"/>
    <cellStyle name="Migliaia [0] 13" xfId="79" xr:uid="{00000000-0005-0000-0000-0000E4020000}"/>
    <cellStyle name="Migliaia [0] 13 2" xfId="2171" xr:uid="{00000000-0005-0000-0000-0000E5020000}"/>
    <cellStyle name="Migliaia [0] 14" xfId="80" xr:uid="{00000000-0005-0000-0000-0000E6020000}"/>
    <cellStyle name="Migliaia [0] 14 2" xfId="2172" xr:uid="{00000000-0005-0000-0000-0000E7020000}"/>
    <cellStyle name="Migliaia [0] 15" xfId="81" xr:uid="{00000000-0005-0000-0000-0000E8020000}"/>
    <cellStyle name="Migliaia [0] 15 2" xfId="2173" xr:uid="{00000000-0005-0000-0000-0000E9020000}"/>
    <cellStyle name="Migliaia [0] 16" xfId="82" xr:uid="{00000000-0005-0000-0000-0000EA020000}"/>
    <cellStyle name="Migliaia [0] 16 2" xfId="2174" xr:uid="{00000000-0005-0000-0000-0000EB020000}"/>
    <cellStyle name="Migliaia [0] 17" xfId="83" xr:uid="{00000000-0005-0000-0000-0000EC020000}"/>
    <cellStyle name="Migliaia [0] 17 2" xfId="2175" xr:uid="{00000000-0005-0000-0000-0000ED020000}"/>
    <cellStyle name="Migliaia [0] 18" xfId="84" xr:uid="{00000000-0005-0000-0000-0000EE020000}"/>
    <cellStyle name="Migliaia [0] 18 2" xfId="2176" xr:uid="{00000000-0005-0000-0000-0000EF020000}"/>
    <cellStyle name="Migliaia [0] 19" xfId="85" xr:uid="{00000000-0005-0000-0000-0000F0020000}"/>
    <cellStyle name="Migliaia [0] 19 2" xfId="2177" xr:uid="{00000000-0005-0000-0000-0000F1020000}"/>
    <cellStyle name="Migliaia [0] 2" xfId="86" xr:uid="{00000000-0005-0000-0000-0000F2020000}"/>
    <cellStyle name="Migliaia [0] 2 2" xfId="2178" xr:uid="{00000000-0005-0000-0000-0000F3020000}"/>
    <cellStyle name="Migliaia [0] 20" xfId="87" xr:uid="{00000000-0005-0000-0000-0000F4020000}"/>
    <cellStyle name="Migliaia [0] 20 2" xfId="2179" xr:uid="{00000000-0005-0000-0000-0000F5020000}"/>
    <cellStyle name="Migliaia [0] 21" xfId="88" xr:uid="{00000000-0005-0000-0000-0000F6020000}"/>
    <cellStyle name="Migliaia [0] 21 2" xfId="2180" xr:uid="{00000000-0005-0000-0000-0000F7020000}"/>
    <cellStyle name="Migliaia [0] 22" xfId="89" xr:uid="{00000000-0005-0000-0000-0000F8020000}"/>
    <cellStyle name="Migliaia [0] 22 2" xfId="2181" xr:uid="{00000000-0005-0000-0000-0000F9020000}"/>
    <cellStyle name="Migliaia [0] 23" xfId="90" xr:uid="{00000000-0005-0000-0000-0000FA020000}"/>
    <cellStyle name="Migliaia [0] 23 2" xfId="2182" xr:uid="{00000000-0005-0000-0000-0000FB020000}"/>
    <cellStyle name="Migliaia [0] 24" xfId="91" xr:uid="{00000000-0005-0000-0000-0000FC020000}"/>
    <cellStyle name="Migliaia [0] 24 2" xfId="2183" xr:uid="{00000000-0005-0000-0000-0000FD020000}"/>
    <cellStyle name="Migliaia [0] 25" xfId="92" xr:uid="{00000000-0005-0000-0000-0000FE020000}"/>
    <cellStyle name="Migliaia [0] 25 2" xfId="2184" xr:uid="{00000000-0005-0000-0000-0000FF020000}"/>
    <cellStyle name="Migliaia [0] 26" xfId="93" xr:uid="{00000000-0005-0000-0000-000000030000}"/>
    <cellStyle name="Migliaia [0] 26 2" xfId="2185" xr:uid="{00000000-0005-0000-0000-000001030000}"/>
    <cellStyle name="Migliaia [0] 27" xfId="94" xr:uid="{00000000-0005-0000-0000-000002030000}"/>
    <cellStyle name="Migliaia [0] 27 2" xfId="2186" xr:uid="{00000000-0005-0000-0000-000003030000}"/>
    <cellStyle name="Migliaia [0] 28" xfId="95" xr:uid="{00000000-0005-0000-0000-000004030000}"/>
    <cellStyle name="Migliaia [0] 28 2" xfId="2187" xr:uid="{00000000-0005-0000-0000-000005030000}"/>
    <cellStyle name="Migliaia [0] 29" xfId="96" xr:uid="{00000000-0005-0000-0000-000006030000}"/>
    <cellStyle name="Migliaia [0] 29 2" xfId="2188" xr:uid="{00000000-0005-0000-0000-000007030000}"/>
    <cellStyle name="Migliaia [0] 3" xfId="97" xr:uid="{00000000-0005-0000-0000-000008030000}"/>
    <cellStyle name="Migliaia [0] 3 2" xfId="2189" xr:uid="{00000000-0005-0000-0000-000009030000}"/>
    <cellStyle name="Migliaia [0] 30" xfId="98" xr:uid="{00000000-0005-0000-0000-00000A030000}"/>
    <cellStyle name="Migliaia [0] 30 2" xfId="2190" xr:uid="{00000000-0005-0000-0000-00000B030000}"/>
    <cellStyle name="Migliaia [0] 31" xfId="99" xr:uid="{00000000-0005-0000-0000-00000C030000}"/>
    <cellStyle name="Migliaia [0] 31 2" xfId="2191" xr:uid="{00000000-0005-0000-0000-00000D030000}"/>
    <cellStyle name="Migliaia [0] 32" xfId="100" xr:uid="{00000000-0005-0000-0000-00000E030000}"/>
    <cellStyle name="Migliaia [0] 32 2" xfId="2192" xr:uid="{00000000-0005-0000-0000-00000F030000}"/>
    <cellStyle name="Migliaia [0] 33" xfId="101" xr:uid="{00000000-0005-0000-0000-000010030000}"/>
    <cellStyle name="Migliaia [0] 33 2" xfId="2193" xr:uid="{00000000-0005-0000-0000-000011030000}"/>
    <cellStyle name="Migliaia [0] 34" xfId="102" xr:uid="{00000000-0005-0000-0000-000012030000}"/>
    <cellStyle name="Migliaia [0] 34 2" xfId="2194" xr:uid="{00000000-0005-0000-0000-000013030000}"/>
    <cellStyle name="Migliaia [0] 35" xfId="103" xr:uid="{00000000-0005-0000-0000-000014030000}"/>
    <cellStyle name="Migliaia [0] 35 2" xfId="2195" xr:uid="{00000000-0005-0000-0000-000015030000}"/>
    <cellStyle name="Migliaia [0] 36" xfId="104" xr:uid="{00000000-0005-0000-0000-000016030000}"/>
    <cellStyle name="Migliaia [0] 36 2" xfId="2196" xr:uid="{00000000-0005-0000-0000-000017030000}"/>
    <cellStyle name="Migliaia [0] 37" xfId="105" xr:uid="{00000000-0005-0000-0000-000018030000}"/>
    <cellStyle name="Migliaia [0] 37 2" xfId="2197" xr:uid="{00000000-0005-0000-0000-000019030000}"/>
    <cellStyle name="Migliaia [0] 38" xfId="106" xr:uid="{00000000-0005-0000-0000-00001A030000}"/>
    <cellStyle name="Migliaia [0] 38 2" xfId="2198" xr:uid="{00000000-0005-0000-0000-00001B030000}"/>
    <cellStyle name="Migliaia [0] 39" xfId="107" xr:uid="{00000000-0005-0000-0000-00001C030000}"/>
    <cellStyle name="Migliaia [0] 39 2" xfId="2199" xr:uid="{00000000-0005-0000-0000-00001D030000}"/>
    <cellStyle name="Migliaia [0] 4" xfId="108" xr:uid="{00000000-0005-0000-0000-00001E030000}"/>
    <cellStyle name="Migliaia [0] 4 2" xfId="2200" xr:uid="{00000000-0005-0000-0000-00001F030000}"/>
    <cellStyle name="Migliaia [0] 40" xfId="109" xr:uid="{00000000-0005-0000-0000-000020030000}"/>
    <cellStyle name="Migliaia [0] 40 2" xfId="2201" xr:uid="{00000000-0005-0000-0000-000021030000}"/>
    <cellStyle name="Migliaia [0] 41" xfId="110" xr:uid="{00000000-0005-0000-0000-000022030000}"/>
    <cellStyle name="Migliaia [0] 41 2" xfId="2202" xr:uid="{00000000-0005-0000-0000-000023030000}"/>
    <cellStyle name="Migliaia [0] 42" xfId="111" xr:uid="{00000000-0005-0000-0000-000024030000}"/>
    <cellStyle name="Migliaia [0] 42 2" xfId="2203" xr:uid="{00000000-0005-0000-0000-000025030000}"/>
    <cellStyle name="Migliaia [0] 43" xfId="112" xr:uid="{00000000-0005-0000-0000-000026030000}"/>
    <cellStyle name="Migliaia [0] 43 2" xfId="2204" xr:uid="{00000000-0005-0000-0000-000027030000}"/>
    <cellStyle name="Migliaia [0] 44" xfId="113" xr:uid="{00000000-0005-0000-0000-000028030000}"/>
    <cellStyle name="Migliaia [0] 44 2" xfId="2205" xr:uid="{00000000-0005-0000-0000-000029030000}"/>
    <cellStyle name="Migliaia [0] 45" xfId="114" xr:uid="{00000000-0005-0000-0000-00002A030000}"/>
    <cellStyle name="Migliaia [0] 45 2" xfId="2206" xr:uid="{00000000-0005-0000-0000-00002B030000}"/>
    <cellStyle name="Migliaia [0] 46" xfId="115" xr:uid="{00000000-0005-0000-0000-00002C030000}"/>
    <cellStyle name="Migliaia [0] 46 2" xfId="2207" xr:uid="{00000000-0005-0000-0000-00002D030000}"/>
    <cellStyle name="Migliaia [0] 47" xfId="116" xr:uid="{00000000-0005-0000-0000-00002E030000}"/>
    <cellStyle name="Migliaia [0] 47 2" xfId="2208" xr:uid="{00000000-0005-0000-0000-00002F030000}"/>
    <cellStyle name="Migliaia [0] 48" xfId="117" xr:uid="{00000000-0005-0000-0000-000030030000}"/>
    <cellStyle name="Migliaia [0] 48 2" xfId="2209" xr:uid="{00000000-0005-0000-0000-000031030000}"/>
    <cellStyle name="Migliaia [0] 49" xfId="118" xr:uid="{00000000-0005-0000-0000-000032030000}"/>
    <cellStyle name="Migliaia [0] 49 2" xfId="2210" xr:uid="{00000000-0005-0000-0000-000033030000}"/>
    <cellStyle name="Migliaia [0] 5" xfId="119" xr:uid="{00000000-0005-0000-0000-000034030000}"/>
    <cellStyle name="Migliaia [0] 5 2" xfId="2211" xr:uid="{00000000-0005-0000-0000-000035030000}"/>
    <cellStyle name="Migliaia [0] 50" xfId="120" xr:uid="{00000000-0005-0000-0000-000036030000}"/>
    <cellStyle name="Migliaia [0] 50 2" xfId="2212" xr:uid="{00000000-0005-0000-0000-000037030000}"/>
    <cellStyle name="Migliaia [0] 51" xfId="121" xr:uid="{00000000-0005-0000-0000-000038030000}"/>
    <cellStyle name="Migliaia [0] 51 2" xfId="2213" xr:uid="{00000000-0005-0000-0000-000039030000}"/>
    <cellStyle name="Migliaia [0] 52" xfId="122" xr:uid="{00000000-0005-0000-0000-00003A030000}"/>
    <cellStyle name="Migliaia [0] 52 2" xfId="2214" xr:uid="{00000000-0005-0000-0000-00003B030000}"/>
    <cellStyle name="Migliaia [0] 53" xfId="123" xr:uid="{00000000-0005-0000-0000-00003C030000}"/>
    <cellStyle name="Migliaia [0] 53 2" xfId="2215" xr:uid="{00000000-0005-0000-0000-00003D030000}"/>
    <cellStyle name="Migliaia [0] 54" xfId="124" xr:uid="{00000000-0005-0000-0000-00003E030000}"/>
    <cellStyle name="Migliaia [0] 54 2" xfId="2216" xr:uid="{00000000-0005-0000-0000-00003F030000}"/>
    <cellStyle name="Migliaia [0] 55" xfId="125" xr:uid="{00000000-0005-0000-0000-000040030000}"/>
    <cellStyle name="Migliaia [0] 55 2" xfId="2217" xr:uid="{00000000-0005-0000-0000-000041030000}"/>
    <cellStyle name="Migliaia [0] 56" xfId="126" xr:uid="{00000000-0005-0000-0000-000042030000}"/>
    <cellStyle name="Migliaia [0] 56 2" xfId="2218" xr:uid="{00000000-0005-0000-0000-000043030000}"/>
    <cellStyle name="Migliaia [0] 57" xfId="127" xr:uid="{00000000-0005-0000-0000-000044030000}"/>
    <cellStyle name="Migliaia [0] 57 2" xfId="2219" xr:uid="{00000000-0005-0000-0000-000045030000}"/>
    <cellStyle name="Migliaia [0] 58" xfId="128" xr:uid="{00000000-0005-0000-0000-000046030000}"/>
    <cellStyle name="Migliaia [0] 58 2" xfId="2220" xr:uid="{00000000-0005-0000-0000-000047030000}"/>
    <cellStyle name="Migliaia [0] 59" xfId="129" xr:uid="{00000000-0005-0000-0000-000048030000}"/>
    <cellStyle name="Migliaia [0] 59 2" xfId="2221" xr:uid="{00000000-0005-0000-0000-000049030000}"/>
    <cellStyle name="Migliaia [0] 6" xfId="130" xr:uid="{00000000-0005-0000-0000-00004A030000}"/>
    <cellStyle name="Migliaia [0] 6 2" xfId="2222" xr:uid="{00000000-0005-0000-0000-00004B030000}"/>
    <cellStyle name="Migliaia [0] 7" xfId="131" xr:uid="{00000000-0005-0000-0000-00004C030000}"/>
    <cellStyle name="Migliaia [0] 7 2" xfId="2223" xr:uid="{00000000-0005-0000-0000-00004D030000}"/>
    <cellStyle name="Migliaia [0] 8" xfId="132" xr:uid="{00000000-0005-0000-0000-00004E030000}"/>
    <cellStyle name="Migliaia [0] 8 2" xfId="2224" xr:uid="{00000000-0005-0000-0000-00004F030000}"/>
    <cellStyle name="Migliaia [0] 9" xfId="133" xr:uid="{00000000-0005-0000-0000-000050030000}"/>
    <cellStyle name="Migliaia [0] 9 2" xfId="2225" xr:uid="{00000000-0005-0000-0000-000051030000}"/>
    <cellStyle name="Migliaia 10" xfId="134" xr:uid="{00000000-0005-0000-0000-000052030000}"/>
    <cellStyle name="Migliaia 10 2" xfId="741" xr:uid="{00000000-0005-0000-0000-000053030000}"/>
    <cellStyle name="Migliaia 10 2 2" xfId="2226" xr:uid="{00000000-0005-0000-0000-000054030000}"/>
    <cellStyle name="Migliaia 10 3" xfId="742" xr:uid="{00000000-0005-0000-0000-000055030000}"/>
    <cellStyle name="Migliaia 10 3 2" xfId="743" xr:uid="{00000000-0005-0000-0000-000056030000}"/>
    <cellStyle name="Migliaia 10 3 3" xfId="744" xr:uid="{00000000-0005-0000-0000-000057030000}"/>
    <cellStyle name="Migliaia 10 3 3 2" xfId="2227" xr:uid="{00000000-0005-0000-0000-000058030000}"/>
    <cellStyle name="Migliaia 10 3 4" xfId="2228" xr:uid="{00000000-0005-0000-0000-000059030000}"/>
    <cellStyle name="Migliaia 10 4" xfId="745" xr:uid="{00000000-0005-0000-0000-00005A030000}"/>
    <cellStyle name="Migliaia 10 4 2" xfId="2229" xr:uid="{00000000-0005-0000-0000-00005B030000}"/>
    <cellStyle name="Migliaia 10 4 2 2" xfId="2230" xr:uid="{00000000-0005-0000-0000-00005C030000}"/>
    <cellStyle name="Migliaia 10 4 3" xfId="2231" xr:uid="{00000000-0005-0000-0000-00005D030000}"/>
    <cellStyle name="Migliaia 10 5" xfId="746" xr:uid="{00000000-0005-0000-0000-00005E030000}"/>
    <cellStyle name="Migliaia 11" xfId="135" xr:uid="{00000000-0005-0000-0000-00005F030000}"/>
    <cellStyle name="Migliaia 11 2" xfId="747" xr:uid="{00000000-0005-0000-0000-000060030000}"/>
    <cellStyle name="Migliaia 11 2 2" xfId="2232" xr:uid="{00000000-0005-0000-0000-000061030000}"/>
    <cellStyle name="Migliaia 11 3" xfId="748" xr:uid="{00000000-0005-0000-0000-000062030000}"/>
    <cellStyle name="Migliaia 11 3 2" xfId="749" xr:uid="{00000000-0005-0000-0000-000063030000}"/>
    <cellStyle name="Migliaia 11 3 3" xfId="750" xr:uid="{00000000-0005-0000-0000-000064030000}"/>
    <cellStyle name="Migliaia 11 3 3 2" xfId="2233" xr:uid="{00000000-0005-0000-0000-000065030000}"/>
    <cellStyle name="Migliaia 11 3 4" xfId="2234" xr:uid="{00000000-0005-0000-0000-000066030000}"/>
    <cellStyle name="Migliaia 11 4" xfId="751" xr:uid="{00000000-0005-0000-0000-000067030000}"/>
    <cellStyle name="Migliaia 11 4 2" xfId="2235" xr:uid="{00000000-0005-0000-0000-000068030000}"/>
    <cellStyle name="Migliaia 11 4 2 2" xfId="2236" xr:uid="{00000000-0005-0000-0000-000069030000}"/>
    <cellStyle name="Migliaia 11 4 3" xfId="2237" xr:uid="{00000000-0005-0000-0000-00006A030000}"/>
    <cellStyle name="Migliaia 11 5" xfId="752" xr:uid="{00000000-0005-0000-0000-00006B030000}"/>
    <cellStyle name="Migliaia 12" xfId="136" xr:uid="{00000000-0005-0000-0000-00006C030000}"/>
    <cellStyle name="Migliaia 12 2" xfId="753" xr:uid="{00000000-0005-0000-0000-00006D030000}"/>
    <cellStyle name="Migliaia 12 2 2" xfId="2238" xr:uid="{00000000-0005-0000-0000-00006E030000}"/>
    <cellStyle name="Migliaia 12 3" xfId="754" xr:uid="{00000000-0005-0000-0000-00006F030000}"/>
    <cellStyle name="Migliaia 12 3 2" xfId="755" xr:uid="{00000000-0005-0000-0000-000070030000}"/>
    <cellStyle name="Migliaia 12 3 3" xfId="756" xr:uid="{00000000-0005-0000-0000-000071030000}"/>
    <cellStyle name="Migliaia 12 3 3 2" xfId="2239" xr:uid="{00000000-0005-0000-0000-000072030000}"/>
    <cellStyle name="Migliaia 12 3 4" xfId="2240" xr:uid="{00000000-0005-0000-0000-000073030000}"/>
    <cellStyle name="Migliaia 12 4" xfId="757" xr:uid="{00000000-0005-0000-0000-000074030000}"/>
    <cellStyle name="Migliaia 12 4 2" xfId="2241" xr:uid="{00000000-0005-0000-0000-000075030000}"/>
    <cellStyle name="Migliaia 12 4 2 2" xfId="2242" xr:uid="{00000000-0005-0000-0000-000076030000}"/>
    <cellStyle name="Migliaia 12 4 3" xfId="2243" xr:uid="{00000000-0005-0000-0000-000077030000}"/>
    <cellStyle name="Migliaia 12 5" xfId="758" xr:uid="{00000000-0005-0000-0000-000078030000}"/>
    <cellStyle name="Migliaia 13" xfId="137" xr:uid="{00000000-0005-0000-0000-000079030000}"/>
    <cellStyle name="Migliaia 13 2" xfId="759" xr:uid="{00000000-0005-0000-0000-00007A030000}"/>
    <cellStyle name="Migliaia 13 2 2" xfId="2244" xr:uid="{00000000-0005-0000-0000-00007B030000}"/>
    <cellStyle name="Migliaia 13 3" xfId="760" xr:uid="{00000000-0005-0000-0000-00007C030000}"/>
    <cellStyle name="Migliaia 13 3 2" xfId="761" xr:uid="{00000000-0005-0000-0000-00007D030000}"/>
    <cellStyle name="Migliaia 13 3 3" xfId="762" xr:uid="{00000000-0005-0000-0000-00007E030000}"/>
    <cellStyle name="Migliaia 13 3 3 2" xfId="2245" xr:uid="{00000000-0005-0000-0000-00007F030000}"/>
    <cellStyle name="Migliaia 13 3 4" xfId="2246" xr:uid="{00000000-0005-0000-0000-000080030000}"/>
    <cellStyle name="Migliaia 13 4" xfId="763" xr:uid="{00000000-0005-0000-0000-000081030000}"/>
    <cellStyle name="Migliaia 13 4 2" xfId="2247" xr:uid="{00000000-0005-0000-0000-000082030000}"/>
    <cellStyle name="Migliaia 13 4 2 2" xfId="2248" xr:uid="{00000000-0005-0000-0000-000083030000}"/>
    <cellStyle name="Migliaia 13 4 3" xfId="2249" xr:uid="{00000000-0005-0000-0000-000084030000}"/>
    <cellStyle name="Migliaia 13 5" xfId="764" xr:uid="{00000000-0005-0000-0000-000085030000}"/>
    <cellStyle name="Migliaia 14" xfId="138" xr:uid="{00000000-0005-0000-0000-000086030000}"/>
    <cellStyle name="Migliaia 14 2" xfId="765" xr:uid="{00000000-0005-0000-0000-000087030000}"/>
    <cellStyle name="Migliaia 14 2 2" xfId="2250" xr:uid="{00000000-0005-0000-0000-000088030000}"/>
    <cellStyle name="Migliaia 14 3" xfId="766" xr:uid="{00000000-0005-0000-0000-000089030000}"/>
    <cellStyle name="Migliaia 14 3 2" xfId="767" xr:uid="{00000000-0005-0000-0000-00008A030000}"/>
    <cellStyle name="Migliaia 14 3 3" xfId="768" xr:uid="{00000000-0005-0000-0000-00008B030000}"/>
    <cellStyle name="Migliaia 14 3 3 2" xfId="2251" xr:uid="{00000000-0005-0000-0000-00008C030000}"/>
    <cellStyle name="Migliaia 14 3 4" xfId="2252" xr:uid="{00000000-0005-0000-0000-00008D030000}"/>
    <cellStyle name="Migliaia 14 4" xfId="769" xr:uid="{00000000-0005-0000-0000-00008E030000}"/>
    <cellStyle name="Migliaia 14 4 2" xfId="2253" xr:uid="{00000000-0005-0000-0000-00008F030000}"/>
    <cellStyle name="Migliaia 14 4 2 2" xfId="2254" xr:uid="{00000000-0005-0000-0000-000090030000}"/>
    <cellStyle name="Migliaia 14 4 3" xfId="2255" xr:uid="{00000000-0005-0000-0000-000091030000}"/>
    <cellStyle name="Migliaia 14 5" xfId="770" xr:uid="{00000000-0005-0000-0000-000092030000}"/>
    <cellStyle name="Migliaia 15" xfId="139" xr:uid="{00000000-0005-0000-0000-000093030000}"/>
    <cellStyle name="Migliaia 15 2" xfId="771" xr:uid="{00000000-0005-0000-0000-000094030000}"/>
    <cellStyle name="Migliaia 15 2 2" xfId="2256" xr:uid="{00000000-0005-0000-0000-000095030000}"/>
    <cellStyle name="Migliaia 15 3" xfId="772" xr:uid="{00000000-0005-0000-0000-000096030000}"/>
    <cellStyle name="Migliaia 15 3 2" xfId="773" xr:uid="{00000000-0005-0000-0000-000097030000}"/>
    <cellStyle name="Migliaia 15 3 3" xfId="774" xr:uid="{00000000-0005-0000-0000-000098030000}"/>
    <cellStyle name="Migliaia 15 3 3 2" xfId="2257" xr:uid="{00000000-0005-0000-0000-000099030000}"/>
    <cellStyle name="Migliaia 15 3 4" xfId="2258" xr:uid="{00000000-0005-0000-0000-00009A030000}"/>
    <cellStyle name="Migliaia 15 4" xfId="775" xr:uid="{00000000-0005-0000-0000-00009B030000}"/>
    <cellStyle name="Migliaia 15 4 2" xfId="2259" xr:uid="{00000000-0005-0000-0000-00009C030000}"/>
    <cellStyle name="Migliaia 15 4 2 2" xfId="2260" xr:uid="{00000000-0005-0000-0000-00009D030000}"/>
    <cellStyle name="Migliaia 15 4 3" xfId="2261" xr:uid="{00000000-0005-0000-0000-00009E030000}"/>
    <cellStyle name="Migliaia 15 5" xfId="776" xr:uid="{00000000-0005-0000-0000-00009F030000}"/>
    <cellStyle name="Migliaia 16" xfId="140" xr:uid="{00000000-0005-0000-0000-0000A0030000}"/>
    <cellStyle name="Migliaia 16 2" xfId="777" xr:uid="{00000000-0005-0000-0000-0000A1030000}"/>
    <cellStyle name="Migliaia 16 2 2" xfId="2262" xr:uid="{00000000-0005-0000-0000-0000A2030000}"/>
    <cellStyle name="Migliaia 16 3" xfId="778" xr:uid="{00000000-0005-0000-0000-0000A3030000}"/>
    <cellStyle name="Migliaia 16 3 2" xfId="779" xr:uid="{00000000-0005-0000-0000-0000A4030000}"/>
    <cellStyle name="Migliaia 16 3 3" xfId="780" xr:uid="{00000000-0005-0000-0000-0000A5030000}"/>
    <cellStyle name="Migliaia 16 3 3 2" xfId="2263" xr:uid="{00000000-0005-0000-0000-0000A6030000}"/>
    <cellStyle name="Migliaia 16 3 4" xfId="2264" xr:uid="{00000000-0005-0000-0000-0000A7030000}"/>
    <cellStyle name="Migliaia 16 4" xfId="781" xr:uid="{00000000-0005-0000-0000-0000A8030000}"/>
    <cellStyle name="Migliaia 16 4 2" xfId="2265" xr:uid="{00000000-0005-0000-0000-0000A9030000}"/>
    <cellStyle name="Migliaia 16 4 2 2" xfId="2266" xr:uid="{00000000-0005-0000-0000-0000AA030000}"/>
    <cellStyle name="Migliaia 16 4 3" xfId="2267" xr:uid="{00000000-0005-0000-0000-0000AB030000}"/>
    <cellStyle name="Migliaia 16 5" xfId="782" xr:uid="{00000000-0005-0000-0000-0000AC030000}"/>
    <cellStyle name="Migliaia 17" xfId="141" xr:uid="{00000000-0005-0000-0000-0000AD030000}"/>
    <cellStyle name="Migliaia 17 2" xfId="783" xr:uid="{00000000-0005-0000-0000-0000AE030000}"/>
    <cellStyle name="Migliaia 17 2 2" xfId="2268" xr:uid="{00000000-0005-0000-0000-0000AF030000}"/>
    <cellStyle name="Migliaia 17 3" xfId="784" xr:uid="{00000000-0005-0000-0000-0000B0030000}"/>
    <cellStyle name="Migliaia 17 3 2" xfId="785" xr:uid="{00000000-0005-0000-0000-0000B1030000}"/>
    <cellStyle name="Migliaia 17 3 3" xfId="786" xr:uid="{00000000-0005-0000-0000-0000B2030000}"/>
    <cellStyle name="Migliaia 17 3 3 2" xfId="2269" xr:uid="{00000000-0005-0000-0000-0000B3030000}"/>
    <cellStyle name="Migliaia 17 3 4" xfId="2270" xr:uid="{00000000-0005-0000-0000-0000B4030000}"/>
    <cellStyle name="Migliaia 17 4" xfId="787" xr:uid="{00000000-0005-0000-0000-0000B5030000}"/>
    <cellStyle name="Migliaia 17 4 2" xfId="2271" xr:uid="{00000000-0005-0000-0000-0000B6030000}"/>
    <cellStyle name="Migliaia 17 4 2 2" xfId="2272" xr:uid="{00000000-0005-0000-0000-0000B7030000}"/>
    <cellStyle name="Migliaia 17 4 3" xfId="2273" xr:uid="{00000000-0005-0000-0000-0000B8030000}"/>
    <cellStyle name="Migliaia 17 5" xfId="788" xr:uid="{00000000-0005-0000-0000-0000B9030000}"/>
    <cellStyle name="Migliaia 18" xfId="142" xr:uid="{00000000-0005-0000-0000-0000BA030000}"/>
    <cellStyle name="Migliaia 18 2" xfId="789" xr:uid="{00000000-0005-0000-0000-0000BB030000}"/>
    <cellStyle name="Migliaia 18 2 2" xfId="2274" xr:uid="{00000000-0005-0000-0000-0000BC030000}"/>
    <cellStyle name="Migliaia 18 3" xfId="790" xr:uid="{00000000-0005-0000-0000-0000BD030000}"/>
    <cellStyle name="Migliaia 18 3 2" xfId="791" xr:uid="{00000000-0005-0000-0000-0000BE030000}"/>
    <cellStyle name="Migliaia 18 3 3" xfId="792" xr:uid="{00000000-0005-0000-0000-0000BF030000}"/>
    <cellStyle name="Migliaia 18 3 3 2" xfId="2275" xr:uid="{00000000-0005-0000-0000-0000C0030000}"/>
    <cellStyle name="Migliaia 18 3 4" xfId="2276" xr:uid="{00000000-0005-0000-0000-0000C1030000}"/>
    <cellStyle name="Migliaia 18 4" xfId="793" xr:uid="{00000000-0005-0000-0000-0000C2030000}"/>
    <cellStyle name="Migliaia 18 4 2" xfId="2277" xr:uid="{00000000-0005-0000-0000-0000C3030000}"/>
    <cellStyle name="Migliaia 18 4 2 2" xfId="2278" xr:uid="{00000000-0005-0000-0000-0000C4030000}"/>
    <cellStyle name="Migliaia 18 4 3" xfId="2279" xr:uid="{00000000-0005-0000-0000-0000C5030000}"/>
    <cellStyle name="Migliaia 18 5" xfId="794" xr:uid="{00000000-0005-0000-0000-0000C6030000}"/>
    <cellStyle name="Migliaia 19" xfId="143" xr:uid="{00000000-0005-0000-0000-0000C7030000}"/>
    <cellStyle name="Migliaia 19 2" xfId="795" xr:uid="{00000000-0005-0000-0000-0000C8030000}"/>
    <cellStyle name="Migliaia 19 2 2" xfId="2280" xr:uid="{00000000-0005-0000-0000-0000C9030000}"/>
    <cellStyle name="Migliaia 19 3" xfId="796" xr:uid="{00000000-0005-0000-0000-0000CA030000}"/>
    <cellStyle name="Migliaia 19 3 2" xfId="797" xr:uid="{00000000-0005-0000-0000-0000CB030000}"/>
    <cellStyle name="Migliaia 19 3 3" xfId="798" xr:uid="{00000000-0005-0000-0000-0000CC030000}"/>
    <cellStyle name="Migliaia 19 3 3 2" xfId="2281" xr:uid="{00000000-0005-0000-0000-0000CD030000}"/>
    <cellStyle name="Migliaia 19 3 4" xfId="2282" xr:uid="{00000000-0005-0000-0000-0000CE030000}"/>
    <cellStyle name="Migliaia 19 4" xfId="799" xr:uid="{00000000-0005-0000-0000-0000CF030000}"/>
    <cellStyle name="Migliaia 19 4 2" xfId="2283" xr:uid="{00000000-0005-0000-0000-0000D0030000}"/>
    <cellStyle name="Migliaia 19 4 2 2" xfId="2284" xr:uid="{00000000-0005-0000-0000-0000D1030000}"/>
    <cellStyle name="Migliaia 19 4 3" xfId="2285" xr:uid="{00000000-0005-0000-0000-0000D2030000}"/>
    <cellStyle name="Migliaia 19 5" xfId="800" xr:uid="{00000000-0005-0000-0000-0000D3030000}"/>
    <cellStyle name="Migliaia 2" xfId="144" xr:uid="{00000000-0005-0000-0000-0000D4030000}"/>
    <cellStyle name="Migliaia 2 2" xfId="145" xr:uid="{00000000-0005-0000-0000-0000D5030000}"/>
    <cellStyle name="Migliaia 2 2 2" xfId="2286" xr:uid="{00000000-0005-0000-0000-0000D6030000}"/>
    <cellStyle name="Migliaia 2 3" xfId="146" xr:uid="{00000000-0005-0000-0000-0000D7030000}"/>
    <cellStyle name="Migliaia 2 3 2" xfId="2287" xr:uid="{00000000-0005-0000-0000-0000D8030000}"/>
    <cellStyle name="Migliaia 2 4" xfId="801" xr:uid="{00000000-0005-0000-0000-0000D9030000}"/>
    <cellStyle name="Migliaia 2 4 2" xfId="802" xr:uid="{00000000-0005-0000-0000-0000DA030000}"/>
    <cellStyle name="Migliaia 2 4 3" xfId="803" xr:uid="{00000000-0005-0000-0000-0000DB030000}"/>
    <cellStyle name="Migliaia 2 4 3 2" xfId="2288" xr:uid="{00000000-0005-0000-0000-0000DC030000}"/>
    <cellStyle name="Migliaia 2 4 4" xfId="2289" xr:uid="{00000000-0005-0000-0000-0000DD030000}"/>
    <cellStyle name="Migliaia 2 5" xfId="804" xr:uid="{00000000-0005-0000-0000-0000DE030000}"/>
    <cellStyle name="Migliaia 2 5 2" xfId="2290" xr:uid="{00000000-0005-0000-0000-0000DF030000}"/>
    <cellStyle name="Migliaia 2 5 2 2" xfId="2291" xr:uid="{00000000-0005-0000-0000-0000E0030000}"/>
    <cellStyle name="Migliaia 2 5 3" xfId="2292" xr:uid="{00000000-0005-0000-0000-0000E1030000}"/>
    <cellStyle name="Migliaia 2 6" xfId="805" xr:uid="{00000000-0005-0000-0000-0000E2030000}"/>
    <cellStyle name="Migliaia 2_Domestico_reg&amp;naz" xfId="147" xr:uid="{00000000-0005-0000-0000-0000E3030000}"/>
    <cellStyle name="Migliaia 20" xfId="148" xr:uid="{00000000-0005-0000-0000-0000E4030000}"/>
    <cellStyle name="Migliaia 20 2" xfId="806" xr:uid="{00000000-0005-0000-0000-0000E5030000}"/>
    <cellStyle name="Migliaia 20 2 2" xfId="2293" xr:uid="{00000000-0005-0000-0000-0000E6030000}"/>
    <cellStyle name="Migliaia 20 3" xfId="807" xr:uid="{00000000-0005-0000-0000-0000E7030000}"/>
    <cellStyle name="Migliaia 20 3 2" xfId="808" xr:uid="{00000000-0005-0000-0000-0000E8030000}"/>
    <cellStyle name="Migliaia 20 3 3" xfId="809" xr:uid="{00000000-0005-0000-0000-0000E9030000}"/>
    <cellStyle name="Migliaia 20 3 3 2" xfId="2294" xr:uid="{00000000-0005-0000-0000-0000EA030000}"/>
    <cellStyle name="Migliaia 20 3 4" xfId="2295" xr:uid="{00000000-0005-0000-0000-0000EB030000}"/>
    <cellStyle name="Migliaia 20 4" xfId="810" xr:uid="{00000000-0005-0000-0000-0000EC030000}"/>
    <cellStyle name="Migliaia 20 4 2" xfId="2296" xr:uid="{00000000-0005-0000-0000-0000ED030000}"/>
    <cellStyle name="Migliaia 20 4 2 2" xfId="2297" xr:uid="{00000000-0005-0000-0000-0000EE030000}"/>
    <cellStyle name="Migliaia 20 4 3" xfId="2298" xr:uid="{00000000-0005-0000-0000-0000EF030000}"/>
    <cellStyle name="Migliaia 20 5" xfId="811" xr:uid="{00000000-0005-0000-0000-0000F0030000}"/>
    <cellStyle name="Migliaia 21" xfId="149" xr:uid="{00000000-0005-0000-0000-0000F1030000}"/>
    <cellStyle name="Migliaia 21 2" xfId="812" xr:uid="{00000000-0005-0000-0000-0000F2030000}"/>
    <cellStyle name="Migliaia 21 2 2" xfId="2299" xr:uid="{00000000-0005-0000-0000-0000F3030000}"/>
    <cellStyle name="Migliaia 21 3" xfId="813" xr:uid="{00000000-0005-0000-0000-0000F4030000}"/>
    <cellStyle name="Migliaia 21 3 2" xfId="814" xr:uid="{00000000-0005-0000-0000-0000F5030000}"/>
    <cellStyle name="Migliaia 21 3 3" xfId="815" xr:uid="{00000000-0005-0000-0000-0000F6030000}"/>
    <cellStyle name="Migliaia 21 3 3 2" xfId="2300" xr:uid="{00000000-0005-0000-0000-0000F7030000}"/>
    <cellStyle name="Migliaia 21 3 4" xfId="2301" xr:uid="{00000000-0005-0000-0000-0000F8030000}"/>
    <cellStyle name="Migliaia 21 4" xfId="816" xr:uid="{00000000-0005-0000-0000-0000F9030000}"/>
    <cellStyle name="Migliaia 21 4 2" xfId="2302" xr:uid="{00000000-0005-0000-0000-0000FA030000}"/>
    <cellStyle name="Migliaia 21 4 2 2" xfId="2303" xr:uid="{00000000-0005-0000-0000-0000FB030000}"/>
    <cellStyle name="Migliaia 21 4 3" xfId="2304" xr:uid="{00000000-0005-0000-0000-0000FC030000}"/>
    <cellStyle name="Migliaia 21 5" xfId="817" xr:uid="{00000000-0005-0000-0000-0000FD030000}"/>
    <cellStyle name="Migliaia 22" xfId="150" xr:uid="{00000000-0005-0000-0000-0000FE030000}"/>
    <cellStyle name="Migliaia 22 2" xfId="818" xr:uid="{00000000-0005-0000-0000-0000FF030000}"/>
    <cellStyle name="Migliaia 22 2 2" xfId="2305" xr:uid="{00000000-0005-0000-0000-000000040000}"/>
    <cellStyle name="Migliaia 22 3" xfId="819" xr:uid="{00000000-0005-0000-0000-000001040000}"/>
    <cellStyle name="Migliaia 22 3 2" xfId="820" xr:uid="{00000000-0005-0000-0000-000002040000}"/>
    <cellStyle name="Migliaia 22 3 3" xfId="821" xr:uid="{00000000-0005-0000-0000-000003040000}"/>
    <cellStyle name="Migliaia 22 3 3 2" xfId="2306" xr:uid="{00000000-0005-0000-0000-000004040000}"/>
    <cellStyle name="Migliaia 22 3 4" xfId="2307" xr:uid="{00000000-0005-0000-0000-000005040000}"/>
    <cellStyle name="Migliaia 22 4" xfId="822" xr:uid="{00000000-0005-0000-0000-000006040000}"/>
    <cellStyle name="Migliaia 22 4 2" xfId="2308" xr:uid="{00000000-0005-0000-0000-000007040000}"/>
    <cellStyle name="Migliaia 22 4 2 2" xfId="2309" xr:uid="{00000000-0005-0000-0000-000008040000}"/>
    <cellStyle name="Migliaia 22 4 3" xfId="2310" xr:uid="{00000000-0005-0000-0000-000009040000}"/>
    <cellStyle name="Migliaia 22 5" xfId="823" xr:uid="{00000000-0005-0000-0000-00000A040000}"/>
    <cellStyle name="Migliaia 23" xfId="151" xr:uid="{00000000-0005-0000-0000-00000B040000}"/>
    <cellStyle name="Migliaia 23 2" xfId="824" xr:uid="{00000000-0005-0000-0000-00000C040000}"/>
    <cellStyle name="Migliaia 23 2 2" xfId="2311" xr:uid="{00000000-0005-0000-0000-00000D040000}"/>
    <cellStyle name="Migliaia 23 3" xfId="825" xr:uid="{00000000-0005-0000-0000-00000E040000}"/>
    <cellStyle name="Migliaia 23 3 2" xfId="826" xr:uid="{00000000-0005-0000-0000-00000F040000}"/>
    <cellStyle name="Migliaia 23 3 3" xfId="827" xr:uid="{00000000-0005-0000-0000-000010040000}"/>
    <cellStyle name="Migliaia 23 3 3 2" xfId="2312" xr:uid="{00000000-0005-0000-0000-000011040000}"/>
    <cellStyle name="Migliaia 23 3 4" xfId="2313" xr:uid="{00000000-0005-0000-0000-000012040000}"/>
    <cellStyle name="Migliaia 23 4" xfId="828" xr:uid="{00000000-0005-0000-0000-000013040000}"/>
    <cellStyle name="Migliaia 23 4 2" xfId="2314" xr:uid="{00000000-0005-0000-0000-000014040000}"/>
    <cellStyle name="Migliaia 23 4 2 2" xfId="2315" xr:uid="{00000000-0005-0000-0000-000015040000}"/>
    <cellStyle name="Migliaia 23 4 3" xfId="2316" xr:uid="{00000000-0005-0000-0000-000016040000}"/>
    <cellStyle name="Migliaia 23 5" xfId="829" xr:uid="{00000000-0005-0000-0000-000017040000}"/>
    <cellStyle name="Migliaia 24" xfId="152" xr:uid="{00000000-0005-0000-0000-000018040000}"/>
    <cellStyle name="Migliaia 24 2" xfId="830" xr:uid="{00000000-0005-0000-0000-000019040000}"/>
    <cellStyle name="Migliaia 24 2 2" xfId="2317" xr:uid="{00000000-0005-0000-0000-00001A040000}"/>
    <cellStyle name="Migliaia 24 3" xfId="831" xr:uid="{00000000-0005-0000-0000-00001B040000}"/>
    <cellStyle name="Migliaia 24 3 2" xfId="832" xr:uid="{00000000-0005-0000-0000-00001C040000}"/>
    <cellStyle name="Migliaia 24 3 3" xfId="833" xr:uid="{00000000-0005-0000-0000-00001D040000}"/>
    <cellStyle name="Migliaia 24 3 3 2" xfId="2318" xr:uid="{00000000-0005-0000-0000-00001E040000}"/>
    <cellStyle name="Migliaia 24 3 4" xfId="2319" xr:uid="{00000000-0005-0000-0000-00001F040000}"/>
    <cellStyle name="Migliaia 24 4" xfId="834" xr:uid="{00000000-0005-0000-0000-000020040000}"/>
    <cellStyle name="Migliaia 24 4 2" xfId="2320" xr:uid="{00000000-0005-0000-0000-000021040000}"/>
    <cellStyle name="Migliaia 24 4 2 2" xfId="2321" xr:uid="{00000000-0005-0000-0000-000022040000}"/>
    <cellStyle name="Migliaia 24 4 3" xfId="2322" xr:uid="{00000000-0005-0000-0000-000023040000}"/>
    <cellStyle name="Migliaia 24 5" xfId="835" xr:uid="{00000000-0005-0000-0000-000024040000}"/>
    <cellStyle name="Migliaia 25" xfId="153" xr:uid="{00000000-0005-0000-0000-000025040000}"/>
    <cellStyle name="Migliaia 25 2" xfId="836" xr:uid="{00000000-0005-0000-0000-000026040000}"/>
    <cellStyle name="Migliaia 25 2 2" xfId="2323" xr:uid="{00000000-0005-0000-0000-000027040000}"/>
    <cellStyle name="Migliaia 25 3" xfId="837" xr:uid="{00000000-0005-0000-0000-000028040000}"/>
    <cellStyle name="Migliaia 25 3 2" xfId="838" xr:uid="{00000000-0005-0000-0000-000029040000}"/>
    <cellStyle name="Migliaia 25 3 3" xfId="839" xr:uid="{00000000-0005-0000-0000-00002A040000}"/>
    <cellStyle name="Migliaia 25 3 3 2" xfId="2324" xr:uid="{00000000-0005-0000-0000-00002B040000}"/>
    <cellStyle name="Migliaia 25 3 4" xfId="2325" xr:uid="{00000000-0005-0000-0000-00002C040000}"/>
    <cellStyle name="Migliaia 25 4" xfId="840" xr:uid="{00000000-0005-0000-0000-00002D040000}"/>
    <cellStyle name="Migliaia 25 4 2" xfId="2326" xr:uid="{00000000-0005-0000-0000-00002E040000}"/>
    <cellStyle name="Migliaia 25 4 2 2" xfId="2327" xr:uid="{00000000-0005-0000-0000-00002F040000}"/>
    <cellStyle name="Migliaia 25 4 3" xfId="2328" xr:uid="{00000000-0005-0000-0000-000030040000}"/>
    <cellStyle name="Migliaia 25 5" xfId="841" xr:uid="{00000000-0005-0000-0000-000031040000}"/>
    <cellStyle name="Migliaia 26" xfId="154" xr:uid="{00000000-0005-0000-0000-000032040000}"/>
    <cellStyle name="Migliaia 26 2" xfId="842" xr:uid="{00000000-0005-0000-0000-000033040000}"/>
    <cellStyle name="Migliaia 26 2 2" xfId="2329" xr:uid="{00000000-0005-0000-0000-000034040000}"/>
    <cellStyle name="Migliaia 26 3" xfId="843" xr:uid="{00000000-0005-0000-0000-000035040000}"/>
    <cellStyle name="Migliaia 26 3 2" xfId="844" xr:uid="{00000000-0005-0000-0000-000036040000}"/>
    <cellStyle name="Migliaia 26 3 3" xfId="845" xr:uid="{00000000-0005-0000-0000-000037040000}"/>
    <cellStyle name="Migliaia 26 3 3 2" xfId="2330" xr:uid="{00000000-0005-0000-0000-000038040000}"/>
    <cellStyle name="Migliaia 26 3 4" xfId="2331" xr:uid="{00000000-0005-0000-0000-000039040000}"/>
    <cellStyle name="Migliaia 26 4" xfId="846" xr:uid="{00000000-0005-0000-0000-00003A040000}"/>
    <cellStyle name="Migliaia 26 4 2" xfId="2332" xr:uid="{00000000-0005-0000-0000-00003B040000}"/>
    <cellStyle name="Migliaia 26 4 2 2" xfId="2333" xr:uid="{00000000-0005-0000-0000-00003C040000}"/>
    <cellStyle name="Migliaia 26 4 3" xfId="2334" xr:uid="{00000000-0005-0000-0000-00003D040000}"/>
    <cellStyle name="Migliaia 26 5" xfId="847" xr:uid="{00000000-0005-0000-0000-00003E040000}"/>
    <cellStyle name="Migliaia 27" xfId="155" xr:uid="{00000000-0005-0000-0000-00003F040000}"/>
    <cellStyle name="Migliaia 27 2" xfId="848" xr:uid="{00000000-0005-0000-0000-000040040000}"/>
    <cellStyle name="Migliaia 27 2 2" xfId="2335" xr:uid="{00000000-0005-0000-0000-000041040000}"/>
    <cellStyle name="Migliaia 27 3" xfId="849" xr:uid="{00000000-0005-0000-0000-000042040000}"/>
    <cellStyle name="Migliaia 27 3 2" xfId="850" xr:uid="{00000000-0005-0000-0000-000043040000}"/>
    <cellStyle name="Migliaia 27 3 3" xfId="851" xr:uid="{00000000-0005-0000-0000-000044040000}"/>
    <cellStyle name="Migliaia 27 3 3 2" xfId="2336" xr:uid="{00000000-0005-0000-0000-000045040000}"/>
    <cellStyle name="Migliaia 27 3 4" xfId="2337" xr:uid="{00000000-0005-0000-0000-000046040000}"/>
    <cellStyle name="Migliaia 27 4" xfId="852" xr:uid="{00000000-0005-0000-0000-000047040000}"/>
    <cellStyle name="Migliaia 27 4 2" xfId="2338" xr:uid="{00000000-0005-0000-0000-000048040000}"/>
    <cellStyle name="Migliaia 27 4 2 2" xfId="2339" xr:uid="{00000000-0005-0000-0000-000049040000}"/>
    <cellStyle name="Migliaia 27 4 3" xfId="2340" xr:uid="{00000000-0005-0000-0000-00004A040000}"/>
    <cellStyle name="Migliaia 27 5" xfId="853" xr:uid="{00000000-0005-0000-0000-00004B040000}"/>
    <cellStyle name="Migliaia 28" xfId="156" xr:uid="{00000000-0005-0000-0000-00004C040000}"/>
    <cellStyle name="Migliaia 28 2" xfId="854" xr:uid="{00000000-0005-0000-0000-00004D040000}"/>
    <cellStyle name="Migliaia 28 2 2" xfId="2341" xr:uid="{00000000-0005-0000-0000-00004E040000}"/>
    <cellStyle name="Migliaia 28 3" xfId="855" xr:uid="{00000000-0005-0000-0000-00004F040000}"/>
    <cellStyle name="Migliaia 28 3 2" xfId="856" xr:uid="{00000000-0005-0000-0000-000050040000}"/>
    <cellStyle name="Migliaia 28 3 3" xfId="857" xr:uid="{00000000-0005-0000-0000-000051040000}"/>
    <cellStyle name="Migliaia 28 3 3 2" xfId="2342" xr:uid="{00000000-0005-0000-0000-000052040000}"/>
    <cellStyle name="Migliaia 28 3 4" xfId="2343" xr:uid="{00000000-0005-0000-0000-000053040000}"/>
    <cellStyle name="Migliaia 28 4" xfId="858" xr:uid="{00000000-0005-0000-0000-000054040000}"/>
    <cellStyle name="Migliaia 28 4 2" xfId="2344" xr:uid="{00000000-0005-0000-0000-000055040000}"/>
    <cellStyle name="Migliaia 28 4 2 2" xfId="2345" xr:uid="{00000000-0005-0000-0000-000056040000}"/>
    <cellStyle name="Migliaia 28 4 3" xfId="2346" xr:uid="{00000000-0005-0000-0000-000057040000}"/>
    <cellStyle name="Migliaia 28 5" xfId="859" xr:uid="{00000000-0005-0000-0000-000058040000}"/>
    <cellStyle name="Migliaia 29" xfId="157" xr:uid="{00000000-0005-0000-0000-000059040000}"/>
    <cellStyle name="Migliaia 29 2" xfId="860" xr:uid="{00000000-0005-0000-0000-00005A040000}"/>
    <cellStyle name="Migliaia 29 2 2" xfId="2347" xr:uid="{00000000-0005-0000-0000-00005B040000}"/>
    <cellStyle name="Migliaia 29 3" xfId="861" xr:uid="{00000000-0005-0000-0000-00005C040000}"/>
    <cellStyle name="Migliaia 29 3 2" xfId="862" xr:uid="{00000000-0005-0000-0000-00005D040000}"/>
    <cellStyle name="Migliaia 29 3 3" xfId="863" xr:uid="{00000000-0005-0000-0000-00005E040000}"/>
    <cellStyle name="Migliaia 29 3 3 2" xfId="2348" xr:uid="{00000000-0005-0000-0000-00005F040000}"/>
    <cellStyle name="Migliaia 29 3 4" xfId="2349" xr:uid="{00000000-0005-0000-0000-000060040000}"/>
    <cellStyle name="Migliaia 29 4" xfId="864" xr:uid="{00000000-0005-0000-0000-000061040000}"/>
    <cellStyle name="Migliaia 29 4 2" xfId="2350" xr:uid="{00000000-0005-0000-0000-000062040000}"/>
    <cellStyle name="Migliaia 29 4 2 2" xfId="2351" xr:uid="{00000000-0005-0000-0000-000063040000}"/>
    <cellStyle name="Migliaia 29 4 3" xfId="2352" xr:uid="{00000000-0005-0000-0000-000064040000}"/>
    <cellStyle name="Migliaia 29 5" xfId="865" xr:uid="{00000000-0005-0000-0000-000065040000}"/>
    <cellStyle name="Migliaia 3" xfId="158" xr:uid="{00000000-0005-0000-0000-000066040000}"/>
    <cellStyle name="Migliaia 3 2" xfId="866" xr:uid="{00000000-0005-0000-0000-000067040000}"/>
    <cellStyle name="Migliaia 3 2 2" xfId="2353" xr:uid="{00000000-0005-0000-0000-000068040000}"/>
    <cellStyle name="Migliaia 3 3" xfId="867" xr:uid="{00000000-0005-0000-0000-000069040000}"/>
    <cellStyle name="Migliaia 3 3 2" xfId="868" xr:uid="{00000000-0005-0000-0000-00006A040000}"/>
    <cellStyle name="Migliaia 3 3 3" xfId="869" xr:uid="{00000000-0005-0000-0000-00006B040000}"/>
    <cellStyle name="Migliaia 3 3 3 2" xfId="2354" xr:uid="{00000000-0005-0000-0000-00006C040000}"/>
    <cellStyle name="Migliaia 3 3 4" xfId="2355" xr:uid="{00000000-0005-0000-0000-00006D040000}"/>
    <cellStyle name="Migliaia 3 4" xfId="870" xr:uid="{00000000-0005-0000-0000-00006E040000}"/>
    <cellStyle name="Migliaia 3 4 2" xfId="2356" xr:uid="{00000000-0005-0000-0000-00006F040000}"/>
    <cellStyle name="Migliaia 3 4 2 2" xfId="2357" xr:uid="{00000000-0005-0000-0000-000070040000}"/>
    <cellStyle name="Migliaia 3 4 3" xfId="2358" xr:uid="{00000000-0005-0000-0000-000071040000}"/>
    <cellStyle name="Migliaia 3 5" xfId="871" xr:uid="{00000000-0005-0000-0000-000072040000}"/>
    <cellStyle name="Migliaia 30" xfId="159" xr:uid="{00000000-0005-0000-0000-000073040000}"/>
    <cellStyle name="Migliaia 30 2" xfId="872" xr:uid="{00000000-0005-0000-0000-000074040000}"/>
    <cellStyle name="Migliaia 30 2 2" xfId="2359" xr:uid="{00000000-0005-0000-0000-000075040000}"/>
    <cellStyle name="Migliaia 30 3" xfId="873" xr:uid="{00000000-0005-0000-0000-000076040000}"/>
    <cellStyle name="Migliaia 30 3 2" xfId="874" xr:uid="{00000000-0005-0000-0000-000077040000}"/>
    <cellStyle name="Migliaia 30 3 3" xfId="875" xr:uid="{00000000-0005-0000-0000-000078040000}"/>
    <cellStyle name="Migliaia 30 3 3 2" xfId="2360" xr:uid="{00000000-0005-0000-0000-000079040000}"/>
    <cellStyle name="Migliaia 30 3 4" xfId="2361" xr:uid="{00000000-0005-0000-0000-00007A040000}"/>
    <cellStyle name="Migliaia 30 4" xfId="876" xr:uid="{00000000-0005-0000-0000-00007B040000}"/>
    <cellStyle name="Migliaia 30 4 2" xfId="2362" xr:uid="{00000000-0005-0000-0000-00007C040000}"/>
    <cellStyle name="Migliaia 30 4 2 2" xfId="2363" xr:uid="{00000000-0005-0000-0000-00007D040000}"/>
    <cellStyle name="Migliaia 30 4 3" xfId="2364" xr:uid="{00000000-0005-0000-0000-00007E040000}"/>
    <cellStyle name="Migliaia 30 5" xfId="877" xr:uid="{00000000-0005-0000-0000-00007F040000}"/>
    <cellStyle name="Migliaia 31" xfId="160" xr:uid="{00000000-0005-0000-0000-000080040000}"/>
    <cellStyle name="Migliaia 31 2" xfId="878" xr:uid="{00000000-0005-0000-0000-000081040000}"/>
    <cellStyle name="Migliaia 31 2 2" xfId="2365" xr:uid="{00000000-0005-0000-0000-000082040000}"/>
    <cellStyle name="Migliaia 31 3" xfId="879" xr:uid="{00000000-0005-0000-0000-000083040000}"/>
    <cellStyle name="Migliaia 31 3 2" xfId="880" xr:uid="{00000000-0005-0000-0000-000084040000}"/>
    <cellStyle name="Migliaia 31 3 3" xfId="881" xr:uid="{00000000-0005-0000-0000-000085040000}"/>
    <cellStyle name="Migliaia 31 3 3 2" xfId="2366" xr:uid="{00000000-0005-0000-0000-000086040000}"/>
    <cellStyle name="Migliaia 31 3 4" xfId="2367" xr:uid="{00000000-0005-0000-0000-000087040000}"/>
    <cellStyle name="Migliaia 31 4" xfId="882" xr:uid="{00000000-0005-0000-0000-000088040000}"/>
    <cellStyle name="Migliaia 31 4 2" xfId="2368" xr:uid="{00000000-0005-0000-0000-000089040000}"/>
    <cellStyle name="Migliaia 31 4 2 2" xfId="2369" xr:uid="{00000000-0005-0000-0000-00008A040000}"/>
    <cellStyle name="Migliaia 31 4 3" xfId="2370" xr:uid="{00000000-0005-0000-0000-00008B040000}"/>
    <cellStyle name="Migliaia 31 5" xfId="883" xr:uid="{00000000-0005-0000-0000-00008C040000}"/>
    <cellStyle name="Migliaia 32" xfId="161" xr:uid="{00000000-0005-0000-0000-00008D040000}"/>
    <cellStyle name="Migliaia 32 2" xfId="884" xr:uid="{00000000-0005-0000-0000-00008E040000}"/>
    <cellStyle name="Migliaia 32 2 2" xfId="2371" xr:uid="{00000000-0005-0000-0000-00008F040000}"/>
    <cellStyle name="Migliaia 32 3" xfId="885" xr:uid="{00000000-0005-0000-0000-000090040000}"/>
    <cellStyle name="Migliaia 32 3 2" xfId="886" xr:uid="{00000000-0005-0000-0000-000091040000}"/>
    <cellStyle name="Migliaia 32 3 3" xfId="887" xr:uid="{00000000-0005-0000-0000-000092040000}"/>
    <cellStyle name="Migliaia 32 3 3 2" xfId="2372" xr:uid="{00000000-0005-0000-0000-000093040000}"/>
    <cellStyle name="Migliaia 32 3 4" xfId="2373" xr:uid="{00000000-0005-0000-0000-000094040000}"/>
    <cellStyle name="Migliaia 32 4" xfId="888" xr:uid="{00000000-0005-0000-0000-000095040000}"/>
    <cellStyle name="Migliaia 32 4 2" xfId="2374" xr:uid="{00000000-0005-0000-0000-000096040000}"/>
    <cellStyle name="Migliaia 32 4 2 2" xfId="2375" xr:uid="{00000000-0005-0000-0000-000097040000}"/>
    <cellStyle name="Migliaia 32 4 3" xfId="2376" xr:uid="{00000000-0005-0000-0000-000098040000}"/>
    <cellStyle name="Migliaia 32 5" xfId="889" xr:uid="{00000000-0005-0000-0000-000099040000}"/>
    <cellStyle name="Migliaia 33" xfId="162" xr:uid="{00000000-0005-0000-0000-00009A040000}"/>
    <cellStyle name="Migliaia 33 2" xfId="890" xr:uid="{00000000-0005-0000-0000-00009B040000}"/>
    <cellStyle name="Migliaia 33 2 2" xfId="2377" xr:uid="{00000000-0005-0000-0000-00009C040000}"/>
    <cellStyle name="Migliaia 33 3" xfId="891" xr:uid="{00000000-0005-0000-0000-00009D040000}"/>
    <cellStyle name="Migliaia 33 3 2" xfId="892" xr:uid="{00000000-0005-0000-0000-00009E040000}"/>
    <cellStyle name="Migliaia 33 3 3" xfId="893" xr:uid="{00000000-0005-0000-0000-00009F040000}"/>
    <cellStyle name="Migliaia 33 3 3 2" xfId="2378" xr:uid="{00000000-0005-0000-0000-0000A0040000}"/>
    <cellStyle name="Migliaia 33 3 4" xfId="2379" xr:uid="{00000000-0005-0000-0000-0000A1040000}"/>
    <cellStyle name="Migliaia 33 4" xfId="894" xr:uid="{00000000-0005-0000-0000-0000A2040000}"/>
    <cellStyle name="Migliaia 33 4 2" xfId="2380" xr:uid="{00000000-0005-0000-0000-0000A3040000}"/>
    <cellStyle name="Migliaia 33 4 2 2" xfId="2381" xr:uid="{00000000-0005-0000-0000-0000A4040000}"/>
    <cellStyle name="Migliaia 33 4 3" xfId="2382" xr:uid="{00000000-0005-0000-0000-0000A5040000}"/>
    <cellStyle name="Migliaia 33 5" xfId="895" xr:uid="{00000000-0005-0000-0000-0000A6040000}"/>
    <cellStyle name="Migliaia 34" xfId="163" xr:uid="{00000000-0005-0000-0000-0000A7040000}"/>
    <cellStyle name="Migliaia 34 2" xfId="896" xr:uid="{00000000-0005-0000-0000-0000A8040000}"/>
    <cellStyle name="Migliaia 34 2 2" xfId="2383" xr:uid="{00000000-0005-0000-0000-0000A9040000}"/>
    <cellStyle name="Migliaia 34 3" xfId="897" xr:uid="{00000000-0005-0000-0000-0000AA040000}"/>
    <cellStyle name="Migliaia 34 3 2" xfId="898" xr:uid="{00000000-0005-0000-0000-0000AB040000}"/>
    <cellStyle name="Migliaia 34 3 3" xfId="899" xr:uid="{00000000-0005-0000-0000-0000AC040000}"/>
    <cellStyle name="Migliaia 34 3 3 2" xfId="2384" xr:uid="{00000000-0005-0000-0000-0000AD040000}"/>
    <cellStyle name="Migliaia 34 3 4" xfId="2385" xr:uid="{00000000-0005-0000-0000-0000AE040000}"/>
    <cellStyle name="Migliaia 34 4" xfId="900" xr:uid="{00000000-0005-0000-0000-0000AF040000}"/>
    <cellStyle name="Migliaia 34 4 2" xfId="2386" xr:uid="{00000000-0005-0000-0000-0000B0040000}"/>
    <cellStyle name="Migliaia 34 4 2 2" xfId="2387" xr:uid="{00000000-0005-0000-0000-0000B1040000}"/>
    <cellStyle name="Migliaia 34 4 3" xfId="2388" xr:uid="{00000000-0005-0000-0000-0000B2040000}"/>
    <cellStyle name="Migliaia 34 5" xfId="901" xr:uid="{00000000-0005-0000-0000-0000B3040000}"/>
    <cellStyle name="Migliaia 35" xfId="164" xr:uid="{00000000-0005-0000-0000-0000B4040000}"/>
    <cellStyle name="Migliaia 35 2" xfId="902" xr:uid="{00000000-0005-0000-0000-0000B5040000}"/>
    <cellStyle name="Migliaia 35 2 2" xfId="2389" xr:uid="{00000000-0005-0000-0000-0000B6040000}"/>
    <cellStyle name="Migliaia 35 3" xfId="903" xr:uid="{00000000-0005-0000-0000-0000B7040000}"/>
    <cellStyle name="Migliaia 35 3 2" xfId="904" xr:uid="{00000000-0005-0000-0000-0000B8040000}"/>
    <cellStyle name="Migliaia 35 3 3" xfId="905" xr:uid="{00000000-0005-0000-0000-0000B9040000}"/>
    <cellStyle name="Migliaia 35 3 3 2" xfId="2390" xr:uid="{00000000-0005-0000-0000-0000BA040000}"/>
    <cellStyle name="Migliaia 35 3 4" xfId="2391" xr:uid="{00000000-0005-0000-0000-0000BB040000}"/>
    <cellStyle name="Migliaia 35 4" xfId="906" xr:uid="{00000000-0005-0000-0000-0000BC040000}"/>
    <cellStyle name="Migliaia 35 4 2" xfId="2392" xr:uid="{00000000-0005-0000-0000-0000BD040000}"/>
    <cellStyle name="Migliaia 35 4 2 2" xfId="2393" xr:uid="{00000000-0005-0000-0000-0000BE040000}"/>
    <cellStyle name="Migliaia 35 4 3" xfId="2394" xr:uid="{00000000-0005-0000-0000-0000BF040000}"/>
    <cellStyle name="Migliaia 35 5" xfId="907" xr:uid="{00000000-0005-0000-0000-0000C0040000}"/>
    <cellStyle name="Migliaia 36" xfId="165" xr:uid="{00000000-0005-0000-0000-0000C1040000}"/>
    <cellStyle name="Migliaia 36 2" xfId="908" xr:uid="{00000000-0005-0000-0000-0000C2040000}"/>
    <cellStyle name="Migliaia 36 2 2" xfId="2395" xr:uid="{00000000-0005-0000-0000-0000C3040000}"/>
    <cellStyle name="Migliaia 36 3" xfId="909" xr:uid="{00000000-0005-0000-0000-0000C4040000}"/>
    <cellStyle name="Migliaia 36 3 2" xfId="910" xr:uid="{00000000-0005-0000-0000-0000C5040000}"/>
    <cellStyle name="Migliaia 36 3 3" xfId="911" xr:uid="{00000000-0005-0000-0000-0000C6040000}"/>
    <cellStyle name="Migliaia 36 3 3 2" xfId="2396" xr:uid="{00000000-0005-0000-0000-0000C7040000}"/>
    <cellStyle name="Migliaia 36 3 4" xfId="2397" xr:uid="{00000000-0005-0000-0000-0000C8040000}"/>
    <cellStyle name="Migliaia 36 4" xfId="912" xr:uid="{00000000-0005-0000-0000-0000C9040000}"/>
    <cellStyle name="Migliaia 36 4 2" xfId="2398" xr:uid="{00000000-0005-0000-0000-0000CA040000}"/>
    <cellStyle name="Migliaia 36 4 2 2" xfId="2399" xr:uid="{00000000-0005-0000-0000-0000CB040000}"/>
    <cellStyle name="Migliaia 36 4 3" xfId="2400" xr:uid="{00000000-0005-0000-0000-0000CC040000}"/>
    <cellStyle name="Migliaia 36 5" xfId="913" xr:uid="{00000000-0005-0000-0000-0000CD040000}"/>
    <cellStyle name="Migliaia 37" xfId="166" xr:uid="{00000000-0005-0000-0000-0000CE040000}"/>
    <cellStyle name="Migliaia 37 2" xfId="914" xr:uid="{00000000-0005-0000-0000-0000CF040000}"/>
    <cellStyle name="Migliaia 37 2 2" xfId="2401" xr:uid="{00000000-0005-0000-0000-0000D0040000}"/>
    <cellStyle name="Migliaia 37 3" xfId="915" xr:uid="{00000000-0005-0000-0000-0000D1040000}"/>
    <cellStyle name="Migliaia 37 3 2" xfId="916" xr:uid="{00000000-0005-0000-0000-0000D2040000}"/>
    <cellStyle name="Migliaia 37 3 3" xfId="917" xr:uid="{00000000-0005-0000-0000-0000D3040000}"/>
    <cellStyle name="Migliaia 37 3 3 2" xfId="2402" xr:uid="{00000000-0005-0000-0000-0000D4040000}"/>
    <cellStyle name="Migliaia 37 3 4" xfId="2403" xr:uid="{00000000-0005-0000-0000-0000D5040000}"/>
    <cellStyle name="Migliaia 37 4" xfId="918" xr:uid="{00000000-0005-0000-0000-0000D6040000}"/>
    <cellStyle name="Migliaia 37 4 2" xfId="2404" xr:uid="{00000000-0005-0000-0000-0000D7040000}"/>
    <cellStyle name="Migliaia 37 4 2 2" xfId="2405" xr:uid="{00000000-0005-0000-0000-0000D8040000}"/>
    <cellStyle name="Migliaia 37 4 3" xfId="2406" xr:uid="{00000000-0005-0000-0000-0000D9040000}"/>
    <cellStyle name="Migliaia 37 5" xfId="919" xr:uid="{00000000-0005-0000-0000-0000DA040000}"/>
    <cellStyle name="Migliaia 38" xfId="167" xr:uid="{00000000-0005-0000-0000-0000DB040000}"/>
    <cellStyle name="Migliaia 38 2" xfId="920" xr:uid="{00000000-0005-0000-0000-0000DC040000}"/>
    <cellStyle name="Migliaia 38 2 2" xfId="2407" xr:uid="{00000000-0005-0000-0000-0000DD040000}"/>
    <cellStyle name="Migliaia 38 3" xfId="921" xr:uid="{00000000-0005-0000-0000-0000DE040000}"/>
    <cellStyle name="Migliaia 38 3 2" xfId="922" xr:uid="{00000000-0005-0000-0000-0000DF040000}"/>
    <cellStyle name="Migliaia 38 3 3" xfId="923" xr:uid="{00000000-0005-0000-0000-0000E0040000}"/>
    <cellStyle name="Migliaia 38 3 3 2" xfId="2408" xr:uid="{00000000-0005-0000-0000-0000E1040000}"/>
    <cellStyle name="Migliaia 38 3 4" xfId="2409" xr:uid="{00000000-0005-0000-0000-0000E2040000}"/>
    <cellStyle name="Migliaia 38 4" xfId="924" xr:uid="{00000000-0005-0000-0000-0000E3040000}"/>
    <cellStyle name="Migliaia 38 4 2" xfId="2410" xr:uid="{00000000-0005-0000-0000-0000E4040000}"/>
    <cellStyle name="Migliaia 38 4 2 2" xfId="2411" xr:uid="{00000000-0005-0000-0000-0000E5040000}"/>
    <cellStyle name="Migliaia 38 4 3" xfId="2412" xr:uid="{00000000-0005-0000-0000-0000E6040000}"/>
    <cellStyle name="Migliaia 38 5" xfId="925" xr:uid="{00000000-0005-0000-0000-0000E7040000}"/>
    <cellStyle name="Migliaia 39" xfId="168" xr:uid="{00000000-0005-0000-0000-0000E8040000}"/>
    <cellStyle name="Migliaia 39 2" xfId="926" xr:uid="{00000000-0005-0000-0000-0000E9040000}"/>
    <cellStyle name="Migliaia 39 2 2" xfId="2413" xr:uid="{00000000-0005-0000-0000-0000EA040000}"/>
    <cellStyle name="Migliaia 39 3" xfId="927" xr:uid="{00000000-0005-0000-0000-0000EB040000}"/>
    <cellStyle name="Migliaia 39 3 2" xfId="928" xr:uid="{00000000-0005-0000-0000-0000EC040000}"/>
    <cellStyle name="Migliaia 39 3 3" xfId="929" xr:uid="{00000000-0005-0000-0000-0000ED040000}"/>
    <cellStyle name="Migliaia 39 3 3 2" xfId="2414" xr:uid="{00000000-0005-0000-0000-0000EE040000}"/>
    <cellStyle name="Migliaia 39 3 4" xfId="2415" xr:uid="{00000000-0005-0000-0000-0000EF040000}"/>
    <cellStyle name="Migliaia 39 4" xfId="930" xr:uid="{00000000-0005-0000-0000-0000F0040000}"/>
    <cellStyle name="Migliaia 39 4 2" xfId="2416" xr:uid="{00000000-0005-0000-0000-0000F1040000}"/>
    <cellStyle name="Migliaia 39 4 2 2" xfId="2417" xr:uid="{00000000-0005-0000-0000-0000F2040000}"/>
    <cellStyle name="Migliaia 39 4 3" xfId="2418" xr:uid="{00000000-0005-0000-0000-0000F3040000}"/>
    <cellStyle name="Migliaia 39 5" xfId="931" xr:uid="{00000000-0005-0000-0000-0000F4040000}"/>
    <cellStyle name="Migliaia 4" xfId="169" xr:uid="{00000000-0005-0000-0000-0000F5040000}"/>
    <cellStyle name="Migliaia 4 2" xfId="932" xr:uid="{00000000-0005-0000-0000-0000F6040000}"/>
    <cellStyle name="Migliaia 4 2 2" xfId="2419" xr:uid="{00000000-0005-0000-0000-0000F7040000}"/>
    <cellStyle name="Migliaia 4 3" xfId="933" xr:uid="{00000000-0005-0000-0000-0000F8040000}"/>
    <cellStyle name="Migliaia 4 3 2" xfId="934" xr:uid="{00000000-0005-0000-0000-0000F9040000}"/>
    <cellStyle name="Migliaia 4 3 3" xfId="935" xr:uid="{00000000-0005-0000-0000-0000FA040000}"/>
    <cellStyle name="Migliaia 4 3 3 2" xfId="2420" xr:uid="{00000000-0005-0000-0000-0000FB040000}"/>
    <cellStyle name="Migliaia 4 3 4" xfId="2421" xr:uid="{00000000-0005-0000-0000-0000FC040000}"/>
    <cellStyle name="Migliaia 4 4" xfId="936" xr:uid="{00000000-0005-0000-0000-0000FD040000}"/>
    <cellStyle name="Migliaia 4 4 2" xfId="2422" xr:uid="{00000000-0005-0000-0000-0000FE040000}"/>
    <cellStyle name="Migliaia 4 4 2 2" xfId="2423" xr:uid="{00000000-0005-0000-0000-0000FF040000}"/>
    <cellStyle name="Migliaia 4 4 3" xfId="2424" xr:uid="{00000000-0005-0000-0000-000000050000}"/>
    <cellStyle name="Migliaia 4 5" xfId="937" xr:uid="{00000000-0005-0000-0000-000001050000}"/>
    <cellStyle name="Migliaia 40" xfId="170" xr:uid="{00000000-0005-0000-0000-000002050000}"/>
    <cellStyle name="Migliaia 40 2" xfId="938" xr:uid="{00000000-0005-0000-0000-000003050000}"/>
    <cellStyle name="Migliaia 40 2 2" xfId="2425" xr:uid="{00000000-0005-0000-0000-000004050000}"/>
    <cellStyle name="Migliaia 40 3" xfId="939" xr:uid="{00000000-0005-0000-0000-000005050000}"/>
    <cellStyle name="Migliaia 40 3 2" xfId="940" xr:uid="{00000000-0005-0000-0000-000006050000}"/>
    <cellStyle name="Migliaia 40 3 3" xfId="941" xr:uid="{00000000-0005-0000-0000-000007050000}"/>
    <cellStyle name="Migliaia 40 3 3 2" xfId="2426" xr:uid="{00000000-0005-0000-0000-000008050000}"/>
    <cellStyle name="Migliaia 40 3 4" xfId="2427" xr:uid="{00000000-0005-0000-0000-000009050000}"/>
    <cellStyle name="Migliaia 40 4" xfId="942" xr:uid="{00000000-0005-0000-0000-00000A050000}"/>
    <cellStyle name="Migliaia 40 4 2" xfId="2428" xr:uid="{00000000-0005-0000-0000-00000B050000}"/>
    <cellStyle name="Migliaia 40 4 2 2" xfId="2429" xr:uid="{00000000-0005-0000-0000-00000C050000}"/>
    <cellStyle name="Migliaia 40 4 3" xfId="2430" xr:uid="{00000000-0005-0000-0000-00000D050000}"/>
    <cellStyle name="Migliaia 40 5" xfId="943" xr:uid="{00000000-0005-0000-0000-00000E050000}"/>
    <cellStyle name="Migliaia 41" xfId="171" xr:uid="{00000000-0005-0000-0000-00000F050000}"/>
    <cellStyle name="Migliaia 41 2" xfId="944" xr:uid="{00000000-0005-0000-0000-000010050000}"/>
    <cellStyle name="Migliaia 41 2 2" xfId="2431" xr:uid="{00000000-0005-0000-0000-000011050000}"/>
    <cellStyle name="Migliaia 41 3" xfId="945" xr:uid="{00000000-0005-0000-0000-000012050000}"/>
    <cellStyle name="Migliaia 41 3 2" xfId="946" xr:uid="{00000000-0005-0000-0000-000013050000}"/>
    <cellStyle name="Migliaia 41 3 3" xfId="947" xr:uid="{00000000-0005-0000-0000-000014050000}"/>
    <cellStyle name="Migliaia 41 3 3 2" xfId="2432" xr:uid="{00000000-0005-0000-0000-000015050000}"/>
    <cellStyle name="Migliaia 41 3 4" xfId="2433" xr:uid="{00000000-0005-0000-0000-000016050000}"/>
    <cellStyle name="Migliaia 41 4" xfId="948" xr:uid="{00000000-0005-0000-0000-000017050000}"/>
    <cellStyle name="Migliaia 41 4 2" xfId="2434" xr:uid="{00000000-0005-0000-0000-000018050000}"/>
    <cellStyle name="Migliaia 41 4 2 2" xfId="2435" xr:uid="{00000000-0005-0000-0000-000019050000}"/>
    <cellStyle name="Migliaia 41 4 3" xfId="2436" xr:uid="{00000000-0005-0000-0000-00001A050000}"/>
    <cellStyle name="Migliaia 41 5" xfId="949" xr:uid="{00000000-0005-0000-0000-00001B050000}"/>
    <cellStyle name="Migliaia 42" xfId="172" xr:uid="{00000000-0005-0000-0000-00001C050000}"/>
    <cellStyle name="Migliaia 42 2" xfId="950" xr:uid="{00000000-0005-0000-0000-00001D050000}"/>
    <cellStyle name="Migliaia 42 2 2" xfId="2437" xr:uid="{00000000-0005-0000-0000-00001E050000}"/>
    <cellStyle name="Migliaia 42 3" xfId="951" xr:uid="{00000000-0005-0000-0000-00001F050000}"/>
    <cellStyle name="Migliaia 42 3 2" xfId="952" xr:uid="{00000000-0005-0000-0000-000020050000}"/>
    <cellStyle name="Migliaia 42 3 3" xfId="953" xr:uid="{00000000-0005-0000-0000-000021050000}"/>
    <cellStyle name="Migliaia 42 3 3 2" xfId="2438" xr:uid="{00000000-0005-0000-0000-000022050000}"/>
    <cellStyle name="Migliaia 42 3 4" xfId="2439" xr:uid="{00000000-0005-0000-0000-000023050000}"/>
    <cellStyle name="Migliaia 42 4" xfId="954" xr:uid="{00000000-0005-0000-0000-000024050000}"/>
    <cellStyle name="Migliaia 42 4 2" xfId="2440" xr:uid="{00000000-0005-0000-0000-000025050000}"/>
    <cellStyle name="Migliaia 42 4 2 2" xfId="2441" xr:uid="{00000000-0005-0000-0000-000026050000}"/>
    <cellStyle name="Migliaia 42 4 3" xfId="2442" xr:uid="{00000000-0005-0000-0000-000027050000}"/>
    <cellStyle name="Migliaia 42 5" xfId="955" xr:uid="{00000000-0005-0000-0000-000028050000}"/>
    <cellStyle name="Migliaia 43" xfId="173" xr:uid="{00000000-0005-0000-0000-000029050000}"/>
    <cellStyle name="Migliaia 43 2" xfId="956" xr:uid="{00000000-0005-0000-0000-00002A050000}"/>
    <cellStyle name="Migliaia 43 2 2" xfId="2443" xr:uid="{00000000-0005-0000-0000-00002B050000}"/>
    <cellStyle name="Migliaia 43 3" xfId="957" xr:uid="{00000000-0005-0000-0000-00002C050000}"/>
    <cellStyle name="Migliaia 43 3 2" xfId="958" xr:uid="{00000000-0005-0000-0000-00002D050000}"/>
    <cellStyle name="Migliaia 43 3 3" xfId="959" xr:uid="{00000000-0005-0000-0000-00002E050000}"/>
    <cellStyle name="Migliaia 43 3 3 2" xfId="2444" xr:uid="{00000000-0005-0000-0000-00002F050000}"/>
    <cellStyle name="Migliaia 43 3 4" xfId="2445" xr:uid="{00000000-0005-0000-0000-000030050000}"/>
    <cellStyle name="Migliaia 43 4" xfId="960" xr:uid="{00000000-0005-0000-0000-000031050000}"/>
    <cellStyle name="Migliaia 43 4 2" xfId="2446" xr:uid="{00000000-0005-0000-0000-000032050000}"/>
    <cellStyle name="Migliaia 43 4 2 2" xfId="2447" xr:uid="{00000000-0005-0000-0000-000033050000}"/>
    <cellStyle name="Migliaia 43 4 3" xfId="2448" xr:uid="{00000000-0005-0000-0000-000034050000}"/>
    <cellStyle name="Migliaia 43 5" xfId="961" xr:uid="{00000000-0005-0000-0000-000035050000}"/>
    <cellStyle name="Migliaia 44" xfId="174" xr:uid="{00000000-0005-0000-0000-000036050000}"/>
    <cellStyle name="Migliaia 44 2" xfId="962" xr:uid="{00000000-0005-0000-0000-000037050000}"/>
    <cellStyle name="Migliaia 44 2 2" xfId="2449" xr:uid="{00000000-0005-0000-0000-000038050000}"/>
    <cellStyle name="Migliaia 44 3" xfId="963" xr:uid="{00000000-0005-0000-0000-000039050000}"/>
    <cellStyle name="Migliaia 44 3 2" xfId="964" xr:uid="{00000000-0005-0000-0000-00003A050000}"/>
    <cellStyle name="Migliaia 44 3 3" xfId="965" xr:uid="{00000000-0005-0000-0000-00003B050000}"/>
    <cellStyle name="Migliaia 44 3 3 2" xfId="2450" xr:uid="{00000000-0005-0000-0000-00003C050000}"/>
    <cellStyle name="Migliaia 44 3 4" xfId="2451" xr:uid="{00000000-0005-0000-0000-00003D050000}"/>
    <cellStyle name="Migliaia 44 4" xfId="966" xr:uid="{00000000-0005-0000-0000-00003E050000}"/>
    <cellStyle name="Migliaia 44 4 2" xfId="2452" xr:uid="{00000000-0005-0000-0000-00003F050000}"/>
    <cellStyle name="Migliaia 44 4 2 2" xfId="2453" xr:uid="{00000000-0005-0000-0000-000040050000}"/>
    <cellStyle name="Migliaia 44 4 3" xfId="2454" xr:uid="{00000000-0005-0000-0000-000041050000}"/>
    <cellStyle name="Migliaia 44 5" xfId="967" xr:uid="{00000000-0005-0000-0000-000042050000}"/>
    <cellStyle name="Migliaia 45" xfId="175" xr:uid="{00000000-0005-0000-0000-000043050000}"/>
    <cellStyle name="Migliaia 45 2" xfId="968" xr:uid="{00000000-0005-0000-0000-000044050000}"/>
    <cellStyle name="Migliaia 45 2 2" xfId="2455" xr:uid="{00000000-0005-0000-0000-000045050000}"/>
    <cellStyle name="Migliaia 45 3" xfId="969" xr:uid="{00000000-0005-0000-0000-000046050000}"/>
    <cellStyle name="Migliaia 45 3 2" xfId="970" xr:uid="{00000000-0005-0000-0000-000047050000}"/>
    <cellStyle name="Migliaia 45 3 3" xfId="971" xr:uid="{00000000-0005-0000-0000-000048050000}"/>
    <cellStyle name="Migliaia 45 3 3 2" xfId="2456" xr:uid="{00000000-0005-0000-0000-000049050000}"/>
    <cellStyle name="Migliaia 45 3 4" xfId="2457" xr:uid="{00000000-0005-0000-0000-00004A050000}"/>
    <cellStyle name="Migliaia 45 4" xfId="972" xr:uid="{00000000-0005-0000-0000-00004B050000}"/>
    <cellStyle name="Migliaia 45 4 2" xfId="2458" xr:uid="{00000000-0005-0000-0000-00004C050000}"/>
    <cellStyle name="Migliaia 45 4 2 2" xfId="2459" xr:uid="{00000000-0005-0000-0000-00004D050000}"/>
    <cellStyle name="Migliaia 45 4 3" xfId="2460" xr:uid="{00000000-0005-0000-0000-00004E050000}"/>
    <cellStyle name="Migliaia 45 5" xfId="973" xr:uid="{00000000-0005-0000-0000-00004F050000}"/>
    <cellStyle name="Migliaia 46" xfId="176" xr:uid="{00000000-0005-0000-0000-000050050000}"/>
    <cellStyle name="Migliaia 46 2" xfId="974" xr:uid="{00000000-0005-0000-0000-000051050000}"/>
    <cellStyle name="Migliaia 46 2 2" xfId="2461" xr:uid="{00000000-0005-0000-0000-000052050000}"/>
    <cellStyle name="Migliaia 46 3" xfId="975" xr:uid="{00000000-0005-0000-0000-000053050000}"/>
    <cellStyle name="Migliaia 46 3 2" xfId="976" xr:uid="{00000000-0005-0000-0000-000054050000}"/>
    <cellStyle name="Migliaia 46 3 3" xfId="977" xr:uid="{00000000-0005-0000-0000-000055050000}"/>
    <cellStyle name="Migliaia 46 3 3 2" xfId="2462" xr:uid="{00000000-0005-0000-0000-000056050000}"/>
    <cellStyle name="Migliaia 46 3 4" xfId="2463" xr:uid="{00000000-0005-0000-0000-000057050000}"/>
    <cellStyle name="Migliaia 46 4" xfId="978" xr:uid="{00000000-0005-0000-0000-000058050000}"/>
    <cellStyle name="Migliaia 46 4 2" xfId="2464" xr:uid="{00000000-0005-0000-0000-000059050000}"/>
    <cellStyle name="Migliaia 46 4 2 2" xfId="2465" xr:uid="{00000000-0005-0000-0000-00005A050000}"/>
    <cellStyle name="Migliaia 46 4 3" xfId="2466" xr:uid="{00000000-0005-0000-0000-00005B050000}"/>
    <cellStyle name="Migliaia 46 5" xfId="979" xr:uid="{00000000-0005-0000-0000-00005C050000}"/>
    <cellStyle name="Migliaia 47" xfId="177" xr:uid="{00000000-0005-0000-0000-00005D050000}"/>
    <cellStyle name="Migliaia 47 2" xfId="980" xr:uid="{00000000-0005-0000-0000-00005E050000}"/>
    <cellStyle name="Migliaia 47 2 2" xfId="2467" xr:uid="{00000000-0005-0000-0000-00005F050000}"/>
    <cellStyle name="Migliaia 47 3" xfId="981" xr:uid="{00000000-0005-0000-0000-000060050000}"/>
    <cellStyle name="Migliaia 47 3 2" xfId="982" xr:uid="{00000000-0005-0000-0000-000061050000}"/>
    <cellStyle name="Migliaia 47 3 3" xfId="983" xr:uid="{00000000-0005-0000-0000-000062050000}"/>
    <cellStyle name="Migliaia 47 3 3 2" xfId="2468" xr:uid="{00000000-0005-0000-0000-000063050000}"/>
    <cellStyle name="Migliaia 47 3 4" xfId="2469" xr:uid="{00000000-0005-0000-0000-000064050000}"/>
    <cellStyle name="Migliaia 47 4" xfId="984" xr:uid="{00000000-0005-0000-0000-000065050000}"/>
    <cellStyle name="Migliaia 47 4 2" xfId="2470" xr:uid="{00000000-0005-0000-0000-000066050000}"/>
    <cellStyle name="Migliaia 47 4 2 2" xfId="2471" xr:uid="{00000000-0005-0000-0000-000067050000}"/>
    <cellStyle name="Migliaia 47 4 3" xfId="2472" xr:uid="{00000000-0005-0000-0000-000068050000}"/>
    <cellStyle name="Migliaia 47 5" xfId="985" xr:uid="{00000000-0005-0000-0000-000069050000}"/>
    <cellStyle name="Migliaia 48" xfId="178" xr:uid="{00000000-0005-0000-0000-00006A050000}"/>
    <cellStyle name="Migliaia 48 2" xfId="986" xr:uid="{00000000-0005-0000-0000-00006B050000}"/>
    <cellStyle name="Migliaia 48 2 2" xfId="2473" xr:uid="{00000000-0005-0000-0000-00006C050000}"/>
    <cellStyle name="Migliaia 48 3" xfId="987" xr:uid="{00000000-0005-0000-0000-00006D050000}"/>
    <cellStyle name="Migliaia 48 3 2" xfId="988" xr:uid="{00000000-0005-0000-0000-00006E050000}"/>
    <cellStyle name="Migliaia 48 3 3" xfId="989" xr:uid="{00000000-0005-0000-0000-00006F050000}"/>
    <cellStyle name="Migliaia 48 3 3 2" xfId="2474" xr:uid="{00000000-0005-0000-0000-000070050000}"/>
    <cellStyle name="Migliaia 48 3 4" xfId="2475" xr:uid="{00000000-0005-0000-0000-000071050000}"/>
    <cellStyle name="Migliaia 48 4" xfId="990" xr:uid="{00000000-0005-0000-0000-000072050000}"/>
    <cellStyle name="Migliaia 48 4 2" xfId="2476" xr:uid="{00000000-0005-0000-0000-000073050000}"/>
    <cellStyle name="Migliaia 48 4 2 2" xfId="2477" xr:uid="{00000000-0005-0000-0000-000074050000}"/>
    <cellStyle name="Migliaia 48 4 3" xfId="2478" xr:uid="{00000000-0005-0000-0000-000075050000}"/>
    <cellStyle name="Migliaia 48 5" xfId="991" xr:uid="{00000000-0005-0000-0000-000076050000}"/>
    <cellStyle name="Migliaia 49" xfId="179" xr:uid="{00000000-0005-0000-0000-000077050000}"/>
    <cellStyle name="Migliaia 49 2" xfId="992" xr:uid="{00000000-0005-0000-0000-000078050000}"/>
    <cellStyle name="Migliaia 49 2 2" xfId="2479" xr:uid="{00000000-0005-0000-0000-000079050000}"/>
    <cellStyle name="Migliaia 49 3" xfId="993" xr:uid="{00000000-0005-0000-0000-00007A050000}"/>
    <cellStyle name="Migliaia 49 3 2" xfId="994" xr:uid="{00000000-0005-0000-0000-00007B050000}"/>
    <cellStyle name="Migliaia 49 3 3" xfId="995" xr:uid="{00000000-0005-0000-0000-00007C050000}"/>
    <cellStyle name="Migliaia 49 3 3 2" xfId="2480" xr:uid="{00000000-0005-0000-0000-00007D050000}"/>
    <cellStyle name="Migliaia 49 3 4" xfId="2481" xr:uid="{00000000-0005-0000-0000-00007E050000}"/>
    <cellStyle name="Migliaia 49 4" xfId="996" xr:uid="{00000000-0005-0000-0000-00007F050000}"/>
    <cellStyle name="Migliaia 49 4 2" xfId="2482" xr:uid="{00000000-0005-0000-0000-000080050000}"/>
    <cellStyle name="Migliaia 49 4 2 2" xfId="2483" xr:uid="{00000000-0005-0000-0000-000081050000}"/>
    <cellStyle name="Migliaia 49 4 3" xfId="2484" xr:uid="{00000000-0005-0000-0000-000082050000}"/>
    <cellStyle name="Migliaia 49 5" xfId="997" xr:uid="{00000000-0005-0000-0000-000083050000}"/>
    <cellStyle name="Migliaia 5" xfId="180" xr:uid="{00000000-0005-0000-0000-000084050000}"/>
    <cellStyle name="Migliaia 5 2" xfId="998" xr:uid="{00000000-0005-0000-0000-000085050000}"/>
    <cellStyle name="Migliaia 5 2 2" xfId="2485" xr:uid="{00000000-0005-0000-0000-000086050000}"/>
    <cellStyle name="Migliaia 5 3" xfId="999" xr:uid="{00000000-0005-0000-0000-000087050000}"/>
    <cellStyle name="Migliaia 5 3 2" xfId="1000" xr:uid="{00000000-0005-0000-0000-000088050000}"/>
    <cellStyle name="Migliaia 5 3 3" xfId="1001" xr:uid="{00000000-0005-0000-0000-000089050000}"/>
    <cellStyle name="Migliaia 5 3 3 2" xfId="2486" xr:uid="{00000000-0005-0000-0000-00008A050000}"/>
    <cellStyle name="Migliaia 5 3 4" xfId="2487" xr:uid="{00000000-0005-0000-0000-00008B050000}"/>
    <cellStyle name="Migliaia 5 4" xfId="1002" xr:uid="{00000000-0005-0000-0000-00008C050000}"/>
    <cellStyle name="Migliaia 5 4 2" xfId="2488" xr:uid="{00000000-0005-0000-0000-00008D050000}"/>
    <cellStyle name="Migliaia 5 4 2 2" xfId="2489" xr:uid="{00000000-0005-0000-0000-00008E050000}"/>
    <cellStyle name="Migliaia 5 4 3" xfId="2490" xr:uid="{00000000-0005-0000-0000-00008F050000}"/>
    <cellStyle name="Migliaia 5 5" xfId="1003" xr:uid="{00000000-0005-0000-0000-000090050000}"/>
    <cellStyle name="Migliaia 50" xfId="181" xr:uid="{00000000-0005-0000-0000-000091050000}"/>
    <cellStyle name="Migliaia 50 2" xfId="1004" xr:uid="{00000000-0005-0000-0000-000092050000}"/>
    <cellStyle name="Migliaia 50 2 2" xfId="2491" xr:uid="{00000000-0005-0000-0000-000093050000}"/>
    <cellStyle name="Migliaia 50 3" xfId="1005" xr:uid="{00000000-0005-0000-0000-000094050000}"/>
    <cellStyle name="Migliaia 50 3 2" xfId="1006" xr:uid="{00000000-0005-0000-0000-000095050000}"/>
    <cellStyle name="Migliaia 50 3 3" xfId="1007" xr:uid="{00000000-0005-0000-0000-000096050000}"/>
    <cellStyle name="Migliaia 50 3 3 2" xfId="2492" xr:uid="{00000000-0005-0000-0000-000097050000}"/>
    <cellStyle name="Migliaia 50 3 4" xfId="2493" xr:uid="{00000000-0005-0000-0000-000098050000}"/>
    <cellStyle name="Migliaia 50 4" xfId="1008" xr:uid="{00000000-0005-0000-0000-000099050000}"/>
    <cellStyle name="Migliaia 50 4 2" xfId="2494" xr:uid="{00000000-0005-0000-0000-00009A050000}"/>
    <cellStyle name="Migliaia 50 4 2 2" xfId="2495" xr:uid="{00000000-0005-0000-0000-00009B050000}"/>
    <cellStyle name="Migliaia 50 4 3" xfId="2496" xr:uid="{00000000-0005-0000-0000-00009C050000}"/>
    <cellStyle name="Migliaia 50 5" xfId="1009" xr:uid="{00000000-0005-0000-0000-00009D050000}"/>
    <cellStyle name="Migliaia 51" xfId="182" xr:uid="{00000000-0005-0000-0000-00009E050000}"/>
    <cellStyle name="Migliaia 51 2" xfId="1010" xr:uid="{00000000-0005-0000-0000-00009F050000}"/>
    <cellStyle name="Migliaia 51 2 2" xfId="2497" xr:uid="{00000000-0005-0000-0000-0000A0050000}"/>
    <cellStyle name="Migliaia 51 3" xfId="1011" xr:uid="{00000000-0005-0000-0000-0000A1050000}"/>
    <cellStyle name="Migliaia 51 3 2" xfId="1012" xr:uid="{00000000-0005-0000-0000-0000A2050000}"/>
    <cellStyle name="Migliaia 51 3 3" xfId="1013" xr:uid="{00000000-0005-0000-0000-0000A3050000}"/>
    <cellStyle name="Migliaia 51 3 3 2" xfId="2498" xr:uid="{00000000-0005-0000-0000-0000A4050000}"/>
    <cellStyle name="Migliaia 51 3 4" xfId="2499" xr:uid="{00000000-0005-0000-0000-0000A5050000}"/>
    <cellStyle name="Migliaia 51 4" xfId="1014" xr:uid="{00000000-0005-0000-0000-0000A6050000}"/>
    <cellStyle name="Migliaia 51 4 2" xfId="2500" xr:uid="{00000000-0005-0000-0000-0000A7050000}"/>
    <cellStyle name="Migliaia 51 4 2 2" xfId="2501" xr:uid="{00000000-0005-0000-0000-0000A8050000}"/>
    <cellStyle name="Migliaia 51 4 3" xfId="2502" xr:uid="{00000000-0005-0000-0000-0000A9050000}"/>
    <cellStyle name="Migliaia 51 5" xfId="1015" xr:uid="{00000000-0005-0000-0000-0000AA050000}"/>
    <cellStyle name="Migliaia 52" xfId="183" xr:uid="{00000000-0005-0000-0000-0000AB050000}"/>
    <cellStyle name="Migliaia 52 2" xfId="1016" xr:uid="{00000000-0005-0000-0000-0000AC050000}"/>
    <cellStyle name="Migliaia 52 2 2" xfId="2503" xr:uid="{00000000-0005-0000-0000-0000AD050000}"/>
    <cellStyle name="Migliaia 52 3" xfId="1017" xr:uid="{00000000-0005-0000-0000-0000AE050000}"/>
    <cellStyle name="Migliaia 52 3 2" xfId="1018" xr:uid="{00000000-0005-0000-0000-0000AF050000}"/>
    <cellStyle name="Migliaia 52 3 3" xfId="1019" xr:uid="{00000000-0005-0000-0000-0000B0050000}"/>
    <cellStyle name="Migliaia 52 3 3 2" xfId="2504" xr:uid="{00000000-0005-0000-0000-0000B1050000}"/>
    <cellStyle name="Migliaia 52 3 4" xfId="2505" xr:uid="{00000000-0005-0000-0000-0000B2050000}"/>
    <cellStyle name="Migliaia 52 4" xfId="1020" xr:uid="{00000000-0005-0000-0000-0000B3050000}"/>
    <cellStyle name="Migliaia 52 4 2" xfId="2506" xr:uid="{00000000-0005-0000-0000-0000B4050000}"/>
    <cellStyle name="Migliaia 52 4 2 2" xfId="2507" xr:uid="{00000000-0005-0000-0000-0000B5050000}"/>
    <cellStyle name="Migliaia 52 4 3" xfId="2508" xr:uid="{00000000-0005-0000-0000-0000B6050000}"/>
    <cellStyle name="Migliaia 52 5" xfId="1021" xr:uid="{00000000-0005-0000-0000-0000B7050000}"/>
    <cellStyle name="Migliaia 53" xfId="184" xr:uid="{00000000-0005-0000-0000-0000B8050000}"/>
    <cellStyle name="Migliaia 53 2" xfId="1022" xr:uid="{00000000-0005-0000-0000-0000B9050000}"/>
    <cellStyle name="Migliaia 53 2 2" xfId="2509" xr:uid="{00000000-0005-0000-0000-0000BA050000}"/>
    <cellStyle name="Migliaia 53 3" xfId="1023" xr:uid="{00000000-0005-0000-0000-0000BB050000}"/>
    <cellStyle name="Migliaia 53 3 2" xfId="1024" xr:uid="{00000000-0005-0000-0000-0000BC050000}"/>
    <cellStyle name="Migliaia 53 3 3" xfId="1025" xr:uid="{00000000-0005-0000-0000-0000BD050000}"/>
    <cellStyle name="Migliaia 53 3 3 2" xfId="2510" xr:uid="{00000000-0005-0000-0000-0000BE050000}"/>
    <cellStyle name="Migliaia 53 3 4" xfId="2511" xr:uid="{00000000-0005-0000-0000-0000BF050000}"/>
    <cellStyle name="Migliaia 53 4" xfId="1026" xr:uid="{00000000-0005-0000-0000-0000C0050000}"/>
    <cellStyle name="Migliaia 53 4 2" xfId="2512" xr:uid="{00000000-0005-0000-0000-0000C1050000}"/>
    <cellStyle name="Migliaia 53 4 2 2" xfId="2513" xr:uid="{00000000-0005-0000-0000-0000C2050000}"/>
    <cellStyle name="Migliaia 53 4 3" xfId="2514" xr:uid="{00000000-0005-0000-0000-0000C3050000}"/>
    <cellStyle name="Migliaia 53 5" xfId="1027" xr:uid="{00000000-0005-0000-0000-0000C4050000}"/>
    <cellStyle name="Migliaia 54" xfId="185" xr:uid="{00000000-0005-0000-0000-0000C5050000}"/>
    <cellStyle name="Migliaia 54 2" xfId="1028" xr:uid="{00000000-0005-0000-0000-0000C6050000}"/>
    <cellStyle name="Migliaia 54 2 2" xfId="2515" xr:uid="{00000000-0005-0000-0000-0000C7050000}"/>
    <cellStyle name="Migliaia 54 3" xfId="1029" xr:uid="{00000000-0005-0000-0000-0000C8050000}"/>
    <cellStyle name="Migliaia 54 3 2" xfId="1030" xr:uid="{00000000-0005-0000-0000-0000C9050000}"/>
    <cellStyle name="Migliaia 54 3 3" xfId="1031" xr:uid="{00000000-0005-0000-0000-0000CA050000}"/>
    <cellStyle name="Migliaia 54 3 3 2" xfId="2516" xr:uid="{00000000-0005-0000-0000-0000CB050000}"/>
    <cellStyle name="Migliaia 54 3 4" xfId="2517" xr:uid="{00000000-0005-0000-0000-0000CC050000}"/>
    <cellStyle name="Migliaia 54 4" xfId="1032" xr:uid="{00000000-0005-0000-0000-0000CD050000}"/>
    <cellStyle name="Migliaia 54 4 2" xfId="2518" xr:uid="{00000000-0005-0000-0000-0000CE050000}"/>
    <cellStyle name="Migliaia 54 4 2 2" xfId="2519" xr:uid="{00000000-0005-0000-0000-0000CF050000}"/>
    <cellStyle name="Migliaia 54 4 3" xfId="2520" xr:uid="{00000000-0005-0000-0000-0000D0050000}"/>
    <cellStyle name="Migliaia 54 5" xfId="1033" xr:uid="{00000000-0005-0000-0000-0000D1050000}"/>
    <cellStyle name="Migliaia 55" xfId="186" xr:uid="{00000000-0005-0000-0000-0000D2050000}"/>
    <cellStyle name="Migliaia 55 2" xfId="1034" xr:uid="{00000000-0005-0000-0000-0000D3050000}"/>
    <cellStyle name="Migliaia 55 2 2" xfId="2521" xr:uid="{00000000-0005-0000-0000-0000D4050000}"/>
    <cellStyle name="Migliaia 55 3" xfId="1035" xr:uid="{00000000-0005-0000-0000-0000D5050000}"/>
    <cellStyle name="Migliaia 55 3 2" xfId="1036" xr:uid="{00000000-0005-0000-0000-0000D6050000}"/>
    <cellStyle name="Migliaia 55 3 3" xfId="1037" xr:uid="{00000000-0005-0000-0000-0000D7050000}"/>
    <cellStyle name="Migliaia 55 3 3 2" xfId="2522" xr:uid="{00000000-0005-0000-0000-0000D8050000}"/>
    <cellStyle name="Migliaia 55 3 4" xfId="2523" xr:uid="{00000000-0005-0000-0000-0000D9050000}"/>
    <cellStyle name="Migliaia 55 4" xfId="1038" xr:uid="{00000000-0005-0000-0000-0000DA050000}"/>
    <cellStyle name="Migliaia 55 4 2" xfId="2524" xr:uid="{00000000-0005-0000-0000-0000DB050000}"/>
    <cellStyle name="Migliaia 55 4 2 2" xfId="2525" xr:uid="{00000000-0005-0000-0000-0000DC050000}"/>
    <cellStyle name="Migliaia 55 4 3" xfId="2526" xr:uid="{00000000-0005-0000-0000-0000DD050000}"/>
    <cellStyle name="Migliaia 55 5" xfId="1039" xr:uid="{00000000-0005-0000-0000-0000DE050000}"/>
    <cellStyle name="Migliaia 56" xfId="187" xr:uid="{00000000-0005-0000-0000-0000DF050000}"/>
    <cellStyle name="Migliaia 56 2" xfId="1040" xr:uid="{00000000-0005-0000-0000-0000E0050000}"/>
    <cellStyle name="Migliaia 56 2 2" xfId="2527" xr:uid="{00000000-0005-0000-0000-0000E1050000}"/>
    <cellStyle name="Migliaia 56 3" xfId="1041" xr:uid="{00000000-0005-0000-0000-0000E2050000}"/>
    <cellStyle name="Migliaia 56 3 2" xfId="1042" xr:uid="{00000000-0005-0000-0000-0000E3050000}"/>
    <cellStyle name="Migliaia 56 3 3" xfId="1043" xr:uid="{00000000-0005-0000-0000-0000E4050000}"/>
    <cellStyle name="Migliaia 56 3 3 2" xfId="2528" xr:uid="{00000000-0005-0000-0000-0000E5050000}"/>
    <cellStyle name="Migliaia 56 3 4" xfId="2529" xr:uid="{00000000-0005-0000-0000-0000E6050000}"/>
    <cellStyle name="Migliaia 56 4" xfId="1044" xr:uid="{00000000-0005-0000-0000-0000E7050000}"/>
    <cellStyle name="Migliaia 56 4 2" xfId="2530" xr:uid="{00000000-0005-0000-0000-0000E8050000}"/>
    <cellStyle name="Migliaia 56 4 2 2" xfId="2531" xr:uid="{00000000-0005-0000-0000-0000E9050000}"/>
    <cellStyle name="Migliaia 56 4 3" xfId="2532" xr:uid="{00000000-0005-0000-0000-0000EA050000}"/>
    <cellStyle name="Migliaia 56 5" xfId="1045" xr:uid="{00000000-0005-0000-0000-0000EB050000}"/>
    <cellStyle name="Migliaia 57" xfId="188" xr:uid="{00000000-0005-0000-0000-0000EC050000}"/>
    <cellStyle name="Migliaia 57 2" xfId="1046" xr:uid="{00000000-0005-0000-0000-0000ED050000}"/>
    <cellStyle name="Migliaia 57 2 2" xfId="2533" xr:uid="{00000000-0005-0000-0000-0000EE050000}"/>
    <cellStyle name="Migliaia 57 3" xfId="1047" xr:uid="{00000000-0005-0000-0000-0000EF050000}"/>
    <cellStyle name="Migliaia 57 3 2" xfId="1048" xr:uid="{00000000-0005-0000-0000-0000F0050000}"/>
    <cellStyle name="Migliaia 57 3 3" xfId="1049" xr:uid="{00000000-0005-0000-0000-0000F1050000}"/>
    <cellStyle name="Migliaia 57 3 3 2" xfId="2534" xr:uid="{00000000-0005-0000-0000-0000F2050000}"/>
    <cellStyle name="Migliaia 57 3 4" xfId="2535" xr:uid="{00000000-0005-0000-0000-0000F3050000}"/>
    <cellStyle name="Migliaia 57 4" xfId="1050" xr:uid="{00000000-0005-0000-0000-0000F4050000}"/>
    <cellStyle name="Migliaia 57 4 2" xfId="2536" xr:uid="{00000000-0005-0000-0000-0000F5050000}"/>
    <cellStyle name="Migliaia 57 4 2 2" xfId="2537" xr:uid="{00000000-0005-0000-0000-0000F6050000}"/>
    <cellStyle name="Migliaia 57 4 3" xfId="2538" xr:uid="{00000000-0005-0000-0000-0000F7050000}"/>
    <cellStyle name="Migliaia 57 5" xfId="1051" xr:uid="{00000000-0005-0000-0000-0000F8050000}"/>
    <cellStyle name="Migliaia 58" xfId="189" xr:uid="{00000000-0005-0000-0000-0000F9050000}"/>
    <cellStyle name="Migliaia 58 2" xfId="1052" xr:uid="{00000000-0005-0000-0000-0000FA050000}"/>
    <cellStyle name="Migliaia 58 2 2" xfId="2539" xr:uid="{00000000-0005-0000-0000-0000FB050000}"/>
    <cellStyle name="Migliaia 58 3" xfId="1053" xr:uid="{00000000-0005-0000-0000-0000FC050000}"/>
    <cellStyle name="Migliaia 58 3 2" xfId="1054" xr:uid="{00000000-0005-0000-0000-0000FD050000}"/>
    <cellStyle name="Migliaia 58 3 3" xfId="1055" xr:uid="{00000000-0005-0000-0000-0000FE050000}"/>
    <cellStyle name="Migliaia 58 3 3 2" xfId="2540" xr:uid="{00000000-0005-0000-0000-0000FF050000}"/>
    <cellStyle name="Migliaia 58 3 4" xfId="2541" xr:uid="{00000000-0005-0000-0000-000000060000}"/>
    <cellStyle name="Migliaia 58 4" xfId="1056" xr:uid="{00000000-0005-0000-0000-000001060000}"/>
    <cellStyle name="Migliaia 58 4 2" xfId="2542" xr:uid="{00000000-0005-0000-0000-000002060000}"/>
    <cellStyle name="Migliaia 58 4 2 2" xfId="2543" xr:uid="{00000000-0005-0000-0000-000003060000}"/>
    <cellStyle name="Migliaia 58 4 3" xfId="2544" xr:uid="{00000000-0005-0000-0000-000004060000}"/>
    <cellStyle name="Migliaia 58 5" xfId="1057" xr:uid="{00000000-0005-0000-0000-000005060000}"/>
    <cellStyle name="Migliaia 59" xfId="190" xr:uid="{00000000-0005-0000-0000-000006060000}"/>
    <cellStyle name="Migliaia 59 2" xfId="1058" xr:uid="{00000000-0005-0000-0000-000007060000}"/>
    <cellStyle name="Migliaia 59 2 2" xfId="2545" xr:uid="{00000000-0005-0000-0000-000008060000}"/>
    <cellStyle name="Migliaia 59 3" xfId="1059" xr:uid="{00000000-0005-0000-0000-000009060000}"/>
    <cellStyle name="Migliaia 59 3 2" xfId="1060" xr:uid="{00000000-0005-0000-0000-00000A060000}"/>
    <cellStyle name="Migliaia 59 3 3" xfId="1061" xr:uid="{00000000-0005-0000-0000-00000B060000}"/>
    <cellStyle name="Migliaia 59 3 3 2" xfId="2546" xr:uid="{00000000-0005-0000-0000-00000C060000}"/>
    <cellStyle name="Migliaia 59 3 4" xfId="2547" xr:uid="{00000000-0005-0000-0000-00000D060000}"/>
    <cellStyle name="Migliaia 59 4" xfId="1062" xr:uid="{00000000-0005-0000-0000-00000E060000}"/>
    <cellStyle name="Migliaia 59 4 2" xfId="2548" xr:uid="{00000000-0005-0000-0000-00000F060000}"/>
    <cellStyle name="Migliaia 59 4 2 2" xfId="2549" xr:uid="{00000000-0005-0000-0000-000010060000}"/>
    <cellStyle name="Migliaia 59 4 3" xfId="2550" xr:uid="{00000000-0005-0000-0000-000011060000}"/>
    <cellStyle name="Migliaia 59 5" xfId="1063" xr:uid="{00000000-0005-0000-0000-000012060000}"/>
    <cellStyle name="Migliaia 6" xfId="191" xr:uid="{00000000-0005-0000-0000-000013060000}"/>
    <cellStyle name="Migliaia 6 2" xfId="1064" xr:uid="{00000000-0005-0000-0000-000014060000}"/>
    <cellStyle name="Migliaia 6 2 2" xfId="2551" xr:uid="{00000000-0005-0000-0000-000015060000}"/>
    <cellStyle name="Migliaia 6 3" xfId="1065" xr:uid="{00000000-0005-0000-0000-000016060000}"/>
    <cellStyle name="Migliaia 6 3 2" xfId="1066" xr:uid="{00000000-0005-0000-0000-000017060000}"/>
    <cellStyle name="Migliaia 6 3 3" xfId="1067" xr:uid="{00000000-0005-0000-0000-000018060000}"/>
    <cellStyle name="Migliaia 6 3 3 2" xfId="2552" xr:uid="{00000000-0005-0000-0000-000019060000}"/>
    <cellStyle name="Migliaia 6 3 4" xfId="2553" xr:uid="{00000000-0005-0000-0000-00001A060000}"/>
    <cellStyle name="Migliaia 6 4" xfId="1068" xr:uid="{00000000-0005-0000-0000-00001B060000}"/>
    <cellStyle name="Migliaia 6 4 2" xfId="2554" xr:uid="{00000000-0005-0000-0000-00001C060000}"/>
    <cellStyle name="Migliaia 6 4 2 2" xfId="2555" xr:uid="{00000000-0005-0000-0000-00001D060000}"/>
    <cellStyle name="Migliaia 6 4 3" xfId="2556" xr:uid="{00000000-0005-0000-0000-00001E060000}"/>
    <cellStyle name="Migliaia 6 5" xfId="1069" xr:uid="{00000000-0005-0000-0000-00001F060000}"/>
    <cellStyle name="Migliaia 60" xfId="192" xr:uid="{00000000-0005-0000-0000-000020060000}"/>
    <cellStyle name="Migliaia 60 2" xfId="1070" xr:uid="{00000000-0005-0000-0000-000021060000}"/>
    <cellStyle name="Migliaia 60 2 2" xfId="2557" xr:uid="{00000000-0005-0000-0000-000022060000}"/>
    <cellStyle name="Migliaia 60 3" xfId="1071" xr:uid="{00000000-0005-0000-0000-000023060000}"/>
    <cellStyle name="Migliaia 60 3 2" xfId="1072" xr:uid="{00000000-0005-0000-0000-000024060000}"/>
    <cellStyle name="Migliaia 60 3 3" xfId="1073" xr:uid="{00000000-0005-0000-0000-000025060000}"/>
    <cellStyle name="Migliaia 60 3 3 2" xfId="2558" xr:uid="{00000000-0005-0000-0000-000026060000}"/>
    <cellStyle name="Migliaia 60 3 4" xfId="2559" xr:uid="{00000000-0005-0000-0000-000027060000}"/>
    <cellStyle name="Migliaia 60 4" xfId="1074" xr:uid="{00000000-0005-0000-0000-000028060000}"/>
    <cellStyle name="Migliaia 60 4 2" xfId="2560" xr:uid="{00000000-0005-0000-0000-000029060000}"/>
    <cellStyle name="Migliaia 60 4 2 2" xfId="2561" xr:uid="{00000000-0005-0000-0000-00002A060000}"/>
    <cellStyle name="Migliaia 60 4 3" xfId="2562" xr:uid="{00000000-0005-0000-0000-00002B060000}"/>
    <cellStyle name="Migliaia 60 5" xfId="1075" xr:uid="{00000000-0005-0000-0000-00002C060000}"/>
    <cellStyle name="Migliaia 61" xfId="193" xr:uid="{00000000-0005-0000-0000-00002D060000}"/>
    <cellStyle name="Migliaia 61 2" xfId="1076" xr:uid="{00000000-0005-0000-0000-00002E060000}"/>
    <cellStyle name="Migliaia 61 2 2" xfId="2563" xr:uid="{00000000-0005-0000-0000-00002F060000}"/>
    <cellStyle name="Migliaia 61 3" xfId="1077" xr:uid="{00000000-0005-0000-0000-000030060000}"/>
    <cellStyle name="Migliaia 61 3 2" xfId="1078" xr:uid="{00000000-0005-0000-0000-000031060000}"/>
    <cellStyle name="Migliaia 61 3 3" xfId="1079" xr:uid="{00000000-0005-0000-0000-000032060000}"/>
    <cellStyle name="Migliaia 61 3 3 2" xfId="2564" xr:uid="{00000000-0005-0000-0000-000033060000}"/>
    <cellStyle name="Migliaia 61 3 4" xfId="2565" xr:uid="{00000000-0005-0000-0000-000034060000}"/>
    <cellStyle name="Migliaia 61 4" xfId="1080" xr:uid="{00000000-0005-0000-0000-000035060000}"/>
    <cellStyle name="Migliaia 61 4 2" xfId="2566" xr:uid="{00000000-0005-0000-0000-000036060000}"/>
    <cellStyle name="Migliaia 61 4 2 2" xfId="2567" xr:uid="{00000000-0005-0000-0000-000037060000}"/>
    <cellStyle name="Migliaia 61 4 3" xfId="2568" xr:uid="{00000000-0005-0000-0000-000038060000}"/>
    <cellStyle name="Migliaia 61 5" xfId="1081" xr:uid="{00000000-0005-0000-0000-000039060000}"/>
    <cellStyle name="Migliaia 7" xfId="194" xr:uid="{00000000-0005-0000-0000-00003A060000}"/>
    <cellStyle name="Migliaia 7 2" xfId="1082" xr:uid="{00000000-0005-0000-0000-00003B060000}"/>
    <cellStyle name="Migliaia 7 2 2" xfId="2569" xr:uid="{00000000-0005-0000-0000-00003C060000}"/>
    <cellStyle name="Migliaia 7 3" xfId="1083" xr:uid="{00000000-0005-0000-0000-00003D060000}"/>
    <cellStyle name="Migliaia 7 3 2" xfId="1084" xr:uid="{00000000-0005-0000-0000-00003E060000}"/>
    <cellStyle name="Migliaia 7 3 3" xfId="1085" xr:uid="{00000000-0005-0000-0000-00003F060000}"/>
    <cellStyle name="Migliaia 7 3 3 2" xfId="2570" xr:uid="{00000000-0005-0000-0000-000040060000}"/>
    <cellStyle name="Migliaia 7 3 4" xfId="2571" xr:uid="{00000000-0005-0000-0000-000041060000}"/>
    <cellStyle name="Migliaia 7 4" xfId="1086" xr:uid="{00000000-0005-0000-0000-000042060000}"/>
    <cellStyle name="Migliaia 7 4 2" xfId="2572" xr:uid="{00000000-0005-0000-0000-000043060000}"/>
    <cellStyle name="Migliaia 7 4 2 2" xfId="2573" xr:uid="{00000000-0005-0000-0000-000044060000}"/>
    <cellStyle name="Migliaia 7 4 3" xfId="2574" xr:uid="{00000000-0005-0000-0000-000045060000}"/>
    <cellStyle name="Migliaia 7 5" xfId="1087" xr:uid="{00000000-0005-0000-0000-000046060000}"/>
    <cellStyle name="Migliaia 8" xfId="195" xr:uid="{00000000-0005-0000-0000-000047060000}"/>
    <cellStyle name="Migliaia 8 2" xfId="1088" xr:uid="{00000000-0005-0000-0000-000048060000}"/>
    <cellStyle name="Migliaia 8 2 2" xfId="2575" xr:uid="{00000000-0005-0000-0000-000049060000}"/>
    <cellStyle name="Migliaia 8 3" xfId="1089" xr:uid="{00000000-0005-0000-0000-00004A060000}"/>
    <cellStyle name="Migliaia 8 3 2" xfId="1090" xr:uid="{00000000-0005-0000-0000-00004B060000}"/>
    <cellStyle name="Migliaia 8 3 3" xfId="1091" xr:uid="{00000000-0005-0000-0000-00004C060000}"/>
    <cellStyle name="Migliaia 8 3 3 2" xfId="2576" xr:uid="{00000000-0005-0000-0000-00004D060000}"/>
    <cellStyle name="Migliaia 8 3 4" xfId="2577" xr:uid="{00000000-0005-0000-0000-00004E060000}"/>
    <cellStyle name="Migliaia 8 4" xfId="1092" xr:uid="{00000000-0005-0000-0000-00004F060000}"/>
    <cellStyle name="Migliaia 8 4 2" xfId="2578" xr:uid="{00000000-0005-0000-0000-000050060000}"/>
    <cellStyle name="Migliaia 8 4 2 2" xfId="2579" xr:uid="{00000000-0005-0000-0000-000051060000}"/>
    <cellStyle name="Migliaia 8 4 3" xfId="2580" xr:uid="{00000000-0005-0000-0000-000052060000}"/>
    <cellStyle name="Migliaia 8 5" xfId="1093" xr:uid="{00000000-0005-0000-0000-000053060000}"/>
    <cellStyle name="Migliaia 9" xfId="196" xr:uid="{00000000-0005-0000-0000-000054060000}"/>
    <cellStyle name="Migliaia 9 2" xfId="1094" xr:uid="{00000000-0005-0000-0000-000055060000}"/>
    <cellStyle name="Migliaia 9 2 2" xfId="2581" xr:uid="{00000000-0005-0000-0000-000056060000}"/>
    <cellStyle name="Migliaia 9 3" xfId="1095" xr:uid="{00000000-0005-0000-0000-000057060000}"/>
    <cellStyle name="Migliaia 9 3 2" xfId="1096" xr:uid="{00000000-0005-0000-0000-000058060000}"/>
    <cellStyle name="Migliaia 9 3 3" xfId="1097" xr:uid="{00000000-0005-0000-0000-000059060000}"/>
    <cellStyle name="Migliaia 9 3 3 2" xfId="2582" xr:uid="{00000000-0005-0000-0000-00005A060000}"/>
    <cellStyle name="Migliaia 9 3 4" xfId="2583" xr:uid="{00000000-0005-0000-0000-00005B060000}"/>
    <cellStyle name="Migliaia 9 4" xfId="1098" xr:uid="{00000000-0005-0000-0000-00005C060000}"/>
    <cellStyle name="Migliaia 9 4 2" xfId="2584" xr:uid="{00000000-0005-0000-0000-00005D060000}"/>
    <cellStyle name="Migliaia 9 4 2 2" xfId="2585" xr:uid="{00000000-0005-0000-0000-00005E060000}"/>
    <cellStyle name="Migliaia 9 4 3" xfId="2586" xr:uid="{00000000-0005-0000-0000-00005F060000}"/>
    <cellStyle name="Migliaia 9 5" xfId="1099" xr:uid="{00000000-0005-0000-0000-000060060000}"/>
    <cellStyle name="Neutrale" xfId="197" xr:uid="{00000000-0005-0000-0000-000061060000}"/>
    <cellStyle name="Normal" xfId="0" builtinId="0"/>
    <cellStyle name="Normal 10" xfId="198" xr:uid="{00000000-0005-0000-0000-000063060000}"/>
    <cellStyle name="Normal 10 2" xfId="2587" xr:uid="{00000000-0005-0000-0000-000064060000}"/>
    <cellStyle name="Normal 11" xfId="1818" xr:uid="{00000000-0005-0000-0000-000065060000}"/>
    <cellStyle name="Normal 11 2" xfId="2588" xr:uid="{00000000-0005-0000-0000-000066060000}"/>
    <cellStyle name="Normal 12" xfId="2589" xr:uid="{00000000-0005-0000-0000-000067060000}"/>
    <cellStyle name="Normal 13" xfId="2590" xr:uid="{00000000-0005-0000-0000-000068060000}"/>
    <cellStyle name="Normal 2" xfId="430" xr:uid="{00000000-0005-0000-0000-000069060000}"/>
    <cellStyle name="Normal 2 2" xfId="1100" xr:uid="{00000000-0005-0000-0000-00006A060000}"/>
    <cellStyle name="Normal 2 2 2" xfId="2591" xr:uid="{00000000-0005-0000-0000-00006B060000}"/>
    <cellStyle name="Normal 2 2 2 2" xfId="2592" xr:uid="{00000000-0005-0000-0000-00006C060000}"/>
    <cellStyle name="Normal 2 2 2 3" xfId="2593" xr:uid="{00000000-0005-0000-0000-00006D060000}"/>
    <cellStyle name="Normal 2 3" xfId="1101" xr:uid="{00000000-0005-0000-0000-00006E060000}"/>
    <cellStyle name="Normal 2 4" xfId="1102" xr:uid="{00000000-0005-0000-0000-00006F060000}"/>
    <cellStyle name="Normal 2 4 2" xfId="2594" xr:uid="{00000000-0005-0000-0000-000070060000}"/>
    <cellStyle name="Normal 2 5" xfId="2595" xr:uid="{00000000-0005-0000-0000-000071060000}"/>
    <cellStyle name="Normal 3" xfId="1103" xr:uid="{00000000-0005-0000-0000-000072060000}"/>
    <cellStyle name="Normal 3 2" xfId="1104" xr:uid="{00000000-0005-0000-0000-000073060000}"/>
    <cellStyle name="Normal 3 2 2" xfId="2596" xr:uid="{00000000-0005-0000-0000-000074060000}"/>
    <cellStyle name="Normal 3 2 2 2" xfId="2597" xr:uid="{00000000-0005-0000-0000-000075060000}"/>
    <cellStyle name="Normal 3 2 3" xfId="2598" xr:uid="{00000000-0005-0000-0000-000076060000}"/>
    <cellStyle name="Normal 3 3" xfId="1105" xr:uid="{00000000-0005-0000-0000-000077060000}"/>
    <cellStyle name="Normal 3 3 2" xfId="2599" xr:uid="{00000000-0005-0000-0000-000078060000}"/>
    <cellStyle name="Normal 4" xfId="1106" xr:uid="{00000000-0005-0000-0000-000079060000}"/>
    <cellStyle name="Normal 4 2" xfId="2600" xr:uid="{00000000-0005-0000-0000-00007A060000}"/>
    <cellStyle name="Normal 4 2 2" xfId="2601" xr:uid="{00000000-0005-0000-0000-00007B060000}"/>
    <cellStyle name="Normal 5" xfId="1107" xr:uid="{00000000-0005-0000-0000-00007C060000}"/>
    <cellStyle name="Normal 5 2" xfId="2602" xr:uid="{00000000-0005-0000-0000-00007D060000}"/>
    <cellStyle name="Normal 5 2 2" xfId="2603" xr:uid="{00000000-0005-0000-0000-00007E060000}"/>
    <cellStyle name="Normal 5 2 2 2" xfId="2604" xr:uid="{00000000-0005-0000-0000-00007F060000}"/>
    <cellStyle name="Normal 6" xfId="1108" xr:uid="{00000000-0005-0000-0000-000080060000}"/>
    <cellStyle name="Normal 6 2" xfId="2605" xr:uid="{00000000-0005-0000-0000-000081060000}"/>
    <cellStyle name="Normal 6 2 2" xfId="2606" xr:uid="{00000000-0005-0000-0000-000082060000}"/>
    <cellStyle name="Normal 6 3" xfId="2607" xr:uid="{00000000-0005-0000-0000-000083060000}"/>
    <cellStyle name="Normal 7" xfId="1109" xr:uid="{00000000-0005-0000-0000-000084060000}"/>
    <cellStyle name="Normal 7 2" xfId="2608" xr:uid="{00000000-0005-0000-0000-000085060000}"/>
    <cellStyle name="Normal 8" xfId="1110" xr:uid="{00000000-0005-0000-0000-000086060000}"/>
    <cellStyle name="Normal 8 2" xfId="2609" xr:uid="{00000000-0005-0000-0000-000087060000}"/>
    <cellStyle name="Normal 8 2 2" xfId="2610" xr:uid="{00000000-0005-0000-0000-000088060000}"/>
    <cellStyle name="Normal 9" xfId="1111" xr:uid="{00000000-0005-0000-0000-000089060000}"/>
    <cellStyle name="Normal GHG Numbers (0.00)" xfId="1112" xr:uid="{00000000-0005-0000-0000-00008A060000}"/>
    <cellStyle name="Normal GHG Numbers (0.00) 2" xfId="1113" xr:uid="{00000000-0005-0000-0000-00008B060000}"/>
    <cellStyle name="Normal GHG Textfiels Bold" xfId="1114" xr:uid="{00000000-0005-0000-0000-00008C060000}"/>
    <cellStyle name="Normal GHG-Shade" xfId="1115" xr:uid="{00000000-0005-0000-0000-00008D060000}"/>
    <cellStyle name="Normal GHG-Shade 2" xfId="2611" xr:uid="{00000000-0005-0000-0000-00008E060000}"/>
    <cellStyle name="Normale 10" xfId="199" xr:uid="{00000000-0005-0000-0000-00008F060000}"/>
    <cellStyle name="Normale 10 2" xfId="200" xr:uid="{00000000-0005-0000-0000-000090060000}"/>
    <cellStyle name="Normale 10 2 2" xfId="2612" xr:uid="{00000000-0005-0000-0000-000091060000}"/>
    <cellStyle name="Normale 10 3" xfId="201" xr:uid="{00000000-0005-0000-0000-000092060000}"/>
    <cellStyle name="Normale 10 3 2" xfId="2613" xr:uid="{00000000-0005-0000-0000-000093060000}"/>
    <cellStyle name="Normale 10 4" xfId="2614" xr:uid="{00000000-0005-0000-0000-000094060000}"/>
    <cellStyle name="Normale 10_EDEN industria 2008 rev" xfId="202" xr:uid="{00000000-0005-0000-0000-000095060000}"/>
    <cellStyle name="Normale 11" xfId="203" xr:uid="{00000000-0005-0000-0000-000096060000}"/>
    <cellStyle name="Normale 11 2" xfId="204" xr:uid="{00000000-0005-0000-0000-000097060000}"/>
    <cellStyle name="Normale 11 2 2" xfId="2615" xr:uid="{00000000-0005-0000-0000-000098060000}"/>
    <cellStyle name="Normale 11 3" xfId="205" xr:uid="{00000000-0005-0000-0000-000099060000}"/>
    <cellStyle name="Normale 11 3 2" xfId="2616" xr:uid="{00000000-0005-0000-0000-00009A060000}"/>
    <cellStyle name="Normale 11 4" xfId="2617" xr:uid="{00000000-0005-0000-0000-00009B060000}"/>
    <cellStyle name="Normale 11_EDEN industria 2008 rev" xfId="206" xr:uid="{00000000-0005-0000-0000-00009C060000}"/>
    <cellStyle name="Normale 12" xfId="207" xr:uid="{00000000-0005-0000-0000-00009D060000}"/>
    <cellStyle name="Normale 12 2" xfId="208" xr:uid="{00000000-0005-0000-0000-00009E060000}"/>
    <cellStyle name="Normale 12 2 2" xfId="2618" xr:uid="{00000000-0005-0000-0000-00009F060000}"/>
    <cellStyle name="Normale 12 3" xfId="209" xr:uid="{00000000-0005-0000-0000-0000A0060000}"/>
    <cellStyle name="Normale 12 3 2" xfId="2619" xr:uid="{00000000-0005-0000-0000-0000A1060000}"/>
    <cellStyle name="Normale 12 4" xfId="2620" xr:uid="{00000000-0005-0000-0000-0000A2060000}"/>
    <cellStyle name="Normale 12_EDEN industria 2008 rev" xfId="210" xr:uid="{00000000-0005-0000-0000-0000A3060000}"/>
    <cellStyle name="Normale 13" xfId="211" xr:uid="{00000000-0005-0000-0000-0000A4060000}"/>
    <cellStyle name="Normale 13 2" xfId="212" xr:uid="{00000000-0005-0000-0000-0000A5060000}"/>
    <cellStyle name="Normale 13 2 2" xfId="2621" xr:uid="{00000000-0005-0000-0000-0000A6060000}"/>
    <cellStyle name="Normale 13 3" xfId="213" xr:uid="{00000000-0005-0000-0000-0000A7060000}"/>
    <cellStyle name="Normale 13 3 2" xfId="2622" xr:uid="{00000000-0005-0000-0000-0000A8060000}"/>
    <cellStyle name="Normale 13 4" xfId="2623" xr:uid="{00000000-0005-0000-0000-0000A9060000}"/>
    <cellStyle name="Normale 13_EDEN industria 2008 rev" xfId="214" xr:uid="{00000000-0005-0000-0000-0000AA060000}"/>
    <cellStyle name="Normale 14" xfId="215" xr:uid="{00000000-0005-0000-0000-0000AB060000}"/>
    <cellStyle name="Normale 14 2" xfId="216" xr:uid="{00000000-0005-0000-0000-0000AC060000}"/>
    <cellStyle name="Normale 14 2 2" xfId="2624" xr:uid="{00000000-0005-0000-0000-0000AD060000}"/>
    <cellStyle name="Normale 14 3" xfId="217" xr:uid="{00000000-0005-0000-0000-0000AE060000}"/>
    <cellStyle name="Normale 14 3 2" xfId="2625" xr:uid="{00000000-0005-0000-0000-0000AF060000}"/>
    <cellStyle name="Normale 14 4" xfId="2626" xr:uid="{00000000-0005-0000-0000-0000B0060000}"/>
    <cellStyle name="Normale 14_EDEN industria 2008 rev" xfId="218" xr:uid="{00000000-0005-0000-0000-0000B1060000}"/>
    <cellStyle name="Normale 15" xfId="219" xr:uid="{00000000-0005-0000-0000-0000B2060000}"/>
    <cellStyle name="Normale 15 2" xfId="220" xr:uid="{00000000-0005-0000-0000-0000B3060000}"/>
    <cellStyle name="Normale 15 2 2" xfId="2627" xr:uid="{00000000-0005-0000-0000-0000B4060000}"/>
    <cellStyle name="Normale 15 3" xfId="221" xr:uid="{00000000-0005-0000-0000-0000B5060000}"/>
    <cellStyle name="Normale 15 3 2" xfId="2628" xr:uid="{00000000-0005-0000-0000-0000B6060000}"/>
    <cellStyle name="Normale 15 4" xfId="2629" xr:uid="{00000000-0005-0000-0000-0000B7060000}"/>
    <cellStyle name="Normale 15_EDEN industria 2008 rev" xfId="222" xr:uid="{00000000-0005-0000-0000-0000B8060000}"/>
    <cellStyle name="Normale 16" xfId="223" xr:uid="{00000000-0005-0000-0000-0000B9060000}"/>
    <cellStyle name="Normale 16 2" xfId="2630" xr:uid="{00000000-0005-0000-0000-0000BA060000}"/>
    <cellStyle name="Normale 17" xfId="224" xr:uid="{00000000-0005-0000-0000-0000BB060000}"/>
    <cellStyle name="Normale 17 2" xfId="2631" xr:uid="{00000000-0005-0000-0000-0000BC060000}"/>
    <cellStyle name="Normale 18" xfId="225" xr:uid="{00000000-0005-0000-0000-0000BD060000}"/>
    <cellStyle name="Normale 19" xfId="226" xr:uid="{00000000-0005-0000-0000-0000BE060000}"/>
    <cellStyle name="Normale 2" xfId="227" xr:uid="{00000000-0005-0000-0000-0000BF060000}"/>
    <cellStyle name="Normale 2 2" xfId="228" xr:uid="{00000000-0005-0000-0000-0000C0060000}"/>
    <cellStyle name="Normale 2 2 2" xfId="2632" xr:uid="{00000000-0005-0000-0000-0000C1060000}"/>
    <cellStyle name="Normale 2 3" xfId="2633" xr:uid="{00000000-0005-0000-0000-0000C2060000}"/>
    <cellStyle name="Normale 2_EDEN industria 2008 rev" xfId="229" xr:uid="{00000000-0005-0000-0000-0000C3060000}"/>
    <cellStyle name="Normale 20" xfId="230" xr:uid="{00000000-0005-0000-0000-0000C4060000}"/>
    <cellStyle name="Normale 20 2" xfId="2634" xr:uid="{00000000-0005-0000-0000-0000C5060000}"/>
    <cellStyle name="Normale 21" xfId="231" xr:uid="{00000000-0005-0000-0000-0000C6060000}"/>
    <cellStyle name="Normale 21 2" xfId="2635" xr:uid="{00000000-0005-0000-0000-0000C7060000}"/>
    <cellStyle name="Normale 22" xfId="232" xr:uid="{00000000-0005-0000-0000-0000C8060000}"/>
    <cellStyle name="Normale 22 2" xfId="2636" xr:uid="{00000000-0005-0000-0000-0000C9060000}"/>
    <cellStyle name="Normale 23" xfId="233" xr:uid="{00000000-0005-0000-0000-0000CA060000}"/>
    <cellStyle name="Normale 23 2" xfId="2637" xr:uid="{00000000-0005-0000-0000-0000CB060000}"/>
    <cellStyle name="Normale 24" xfId="234" xr:uid="{00000000-0005-0000-0000-0000CC060000}"/>
    <cellStyle name="Normale 24 2" xfId="2638" xr:uid="{00000000-0005-0000-0000-0000CD060000}"/>
    <cellStyle name="Normale 25" xfId="235" xr:uid="{00000000-0005-0000-0000-0000CE060000}"/>
    <cellStyle name="Normale 25 2" xfId="2639" xr:uid="{00000000-0005-0000-0000-0000CF060000}"/>
    <cellStyle name="Normale 26" xfId="236" xr:uid="{00000000-0005-0000-0000-0000D0060000}"/>
    <cellStyle name="Normale 26 2" xfId="2640" xr:uid="{00000000-0005-0000-0000-0000D1060000}"/>
    <cellStyle name="Normale 27" xfId="237" xr:uid="{00000000-0005-0000-0000-0000D2060000}"/>
    <cellStyle name="Normale 27 2" xfId="2641" xr:uid="{00000000-0005-0000-0000-0000D3060000}"/>
    <cellStyle name="Normale 28" xfId="238" xr:uid="{00000000-0005-0000-0000-0000D4060000}"/>
    <cellStyle name="Normale 28 2" xfId="2642" xr:uid="{00000000-0005-0000-0000-0000D5060000}"/>
    <cellStyle name="Normale 29" xfId="239" xr:uid="{00000000-0005-0000-0000-0000D6060000}"/>
    <cellStyle name="Normale 29 2" xfId="2643" xr:uid="{00000000-0005-0000-0000-0000D7060000}"/>
    <cellStyle name="Normale 3" xfId="240" xr:uid="{00000000-0005-0000-0000-0000D8060000}"/>
    <cellStyle name="Normale 3 2" xfId="241" xr:uid="{00000000-0005-0000-0000-0000D9060000}"/>
    <cellStyle name="Normale 3 2 2" xfId="2644" xr:uid="{00000000-0005-0000-0000-0000DA060000}"/>
    <cellStyle name="Normale 3 3" xfId="242" xr:uid="{00000000-0005-0000-0000-0000DB060000}"/>
    <cellStyle name="Normale 3 3 2" xfId="2645" xr:uid="{00000000-0005-0000-0000-0000DC060000}"/>
    <cellStyle name="Normale 3 4" xfId="2646" xr:uid="{00000000-0005-0000-0000-0000DD060000}"/>
    <cellStyle name="Normale 3_EDEN industria 2008 rev" xfId="243" xr:uid="{00000000-0005-0000-0000-0000DE060000}"/>
    <cellStyle name="Normale 30" xfId="244" xr:uid="{00000000-0005-0000-0000-0000DF060000}"/>
    <cellStyle name="Normale 30 2" xfId="2647" xr:uid="{00000000-0005-0000-0000-0000E0060000}"/>
    <cellStyle name="Normale 31" xfId="245" xr:uid="{00000000-0005-0000-0000-0000E1060000}"/>
    <cellStyle name="Normale 31 2" xfId="2648" xr:uid="{00000000-0005-0000-0000-0000E2060000}"/>
    <cellStyle name="Normale 32" xfId="246" xr:uid="{00000000-0005-0000-0000-0000E3060000}"/>
    <cellStyle name="Normale 32 2" xfId="2649" xr:uid="{00000000-0005-0000-0000-0000E4060000}"/>
    <cellStyle name="Normale 33" xfId="247" xr:uid="{00000000-0005-0000-0000-0000E5060000}"/>
    <cellStyle name="Normale 33 2" xfId="2650" xr:uid="{00000000-0005-0000-0000-0000E6060000}"/>
    <cellStyle name="Normale 34" xfId="248" xr:uid="{00000000-0005-0000-0000-0000E7060000}"/>
    <cellStyle name="Normale 34 2" xfId="2651" xr:uid="{00000000-0005-0000-0000-0000E8060000}"/>
    <cellStyle name="Normale 35" xfId="249" xr:uid="{00000000-0005-0000-0000-0000E9060000}"/>
    <cellStyle name="Normale 35 2" xfId="2652" xr:uid="{00000000-0005-0000-0000-0000EA060000}"/>
    <cellStyle name="Normale 36" xfId="250" xr:uid="{00000000-0005-0000-0000-0000EB060000}"/>
    <cellStyle name="Normale 36 2" xfId="2653" xr:uid="{00000000-0005-0000-0000-0000EC060000}"/>
    <cellStyle name="Normale 37" xfId="251" xr:uid="{00000000-0005-0000-0000-0000ED060000}"/>
    <cellStyle name="Normale 37 2" xfId="2654" xr:uid="{00000000-0005-0000-0000-0000EE060000}"/>
    <cellStyle name="Normale 38" xfId="252" xr:uid="{00000000-0005-0000-0000-0000EF060000}"/>
    <cellStyle name="Normale 38 2" xfId="2655" xr:uid="{00000000-0005-0000-0000-0000F0060000}"/>
    <cellStyle name="Normale 39" xfId="253" xr:uid="{00000000-0005-0000-0000-0000F1060000}"/>
    <cellStyle name="Normale 39 2" xfId="2656" xr:uid="{00000000-0005-0000-0000-0000F2060000}"/>
    <cellStyle name="Normale 4" xfId="254" xr:uid="{00000000-0005-0000-0000-0000F3060000}"/>
    <cellStyle name="Normale 4 2" xfId="255" xr:uid="{00000000-0005-0000-0000-0000F4060000}"/>
    <cellStyle name="Normale 4 2 2" xfId="2657" xr:uid="{00000000-0005-0000-0000-0000F5060000}"/>
    <cellStyle name="Normale 4 3" xfId="256" xr:uid="{00000000-0005-0000-0000-0000F6060000}"/>
    <cellStyle name="Normale 4 3 2" xfId="2658" xr:uid="{00000000-0005-0000-0000-0000F7060000}"/>
    <cellStyle name="Normale 4 4" xfId="2659" xr:uid="{00000000-0005-0000-0000-0000F8060000}"/>
    <cellStyle name="Normale 4_EDEN industria 2008 rev" xfId="257" xr:uid="{00000000-0005-0000-0000-0000F9060000}"/>
    <cellStyle name="Normale 40" xfId="258" xr:uid="{00000000-0005-0000-0000-0000FA060000}"/>
    <cellStyle name="Normale 40 2" xfId="2660" xr:uid="{00000000-0005-0000-0000-0000FB060000}"/>
    <cellStyle name="Normale 41" xfId="259" xr:uid="{00000000-0005-0000-0000-0000FC060000}"/>
    <cellStyle name="Normale 41 2" xfId="2661" xr:uid="{00000000-0005-0000-0000-0000FD060000}"/>
    <cellStyle name="Normale 42" xfId="260" xr:uid="{00000000-0005-0000-0000-0000FE060000}"/>
    <cellStyle name="Normale 42 2" xfId="2662" xr:uid="{00000000-0005-0000-0000-0000FF060000}"/>
    <cellStyle name="Normale 43" xfId="261" xr:uid="{00000000-0005-0000-0000-000000070000}"/>
    <cellStyle name="Normale 43 2" xfId="2663" xr:uid="{00000000-0005-0000-0000-000001070000}"/>
    <cellStyle name="Normale 44" xfId="262" xr:uid="{00000000-0005-0000-0000-000002070000}"/>
    <cellStyle name="Normale 44 2" xfId="2664" xr:uid="{00000000-0005-0000-0000-000003070000}"/>
    <cellStyle name="Normale 45" xfId="263" xr:uid="{00000000-0005-0000-0000-000004070000}"/>
    <cellStyle name="Normale 45 2" xfId="2665" xr:uid="{00000000-0005-0000-0000-000005070000}"/>
    <cellStyle name="Normale 46" xfId="264" xr:uid="{00000000-0005-0000-0000-000006070000}"/>
    <cellStyle name="Normale 46 2" xfId="2666" xr:uid="{00000000-0005-0000-0000-000007070000}"/>
    <cellStyle name="Normale 47" xfId="265" xr:uid="{00000000-0005-0000-0000-000008070000}"/>
    <cellStyle name="Normale 47 2" xfId="2667" xr:uid="{00000000-0005-0000-0000-000009070000}"/>
    <cellStyle name="Normale 48" xfId="266" xr:uid="{00000000-0005-0000-0000-00000A070000}"/>
    <cellStyle name="Normale 48 2" xfId="2668" xr:uid="{00000000-0005-0000-0000-00000B070000}"/>
    <cellStyle name="Normale 49" xfId="267" xr:uid="{00000000-0005-0000-0000-00000C070000}"/>
    <cellStyle name="Normale 49 2" xfId="2669" xr:uid="{00000000-0005-0000-0000-00000D070000}"/>
    <cellStyle name="Normale 5" xfId="268" xr:uid="{00000000-0005-0000-0000-00000E070000}"/>
    <cellStyle name="Normale 5 2" xfId="269" xr:uid="{00000000-0005-0000-0000-00000F070000}"/>
    <cellStyle name="Normale 5 2 2" xfId="2670" xr:uid="{00000000-0005-0000-0000-000010070000}"/>
    <cellStyle name="Normale 5 3" xfId="270" xr:uid="{00000000-0005-0000-0000-000011070000}"/>
    <cellStyle name="Normale 5 3 2" xfId="2671" xr:uid="{00000000-0005-0000-0000-000012070000}"/>
    <cellStyle name="Normale 5 4" xfId="2672" xr:uid="{00000000-0005-0000-0000-000013070000}"/>
    <cellStyle name="Normale 5_EDEN industria 2008 rev" xfId="271" xr:uid="{00000000-0005-0000-0000-000014070000}"/>
    <cellStyle name="Normale 50" xfId="272" xr:uid="{00000000-0005-0000-0000-000015070000}"/>
    <cellStyle name="Normale 50 2" xfId="2673" xr:uid="{00000000-0005-0000-0000-000016070000}"/>
    <cellStyle name="Normale 51" xfId="273" xr:uid="{00000000-0005-0000-0000-000017070000}"/>
    <cellStyle name="Normale 51 2" xfId="2674" xr:uid="{00000000-0005-0000-0000-000018070000}"/>
    <cellStyle name="Normale 52" xfId="274" xr:uid="{00000000-0005-0000-0000-000019070000}"/>
    <cellStyle name="Normale 52 2" xfId="2675" xr:uid="{00000000-0005-0000-0000-00001A070000}"/>
    <cellStyle name="Normale 53" xfId="275" xr:uid="{00000000-0005-0000-0000-00001B070000}"/>
    <cellStyle name="Normale 53 2" xfId="2676" xr:uid="{00000000-0005-0000-0000-00001C070000}"/>
    <cellStyle name="Normale 54" xfId="276" xr:uid="{00000000-0005-0000-0000-00001D070000}"/>
    <cellStyle name="Normale 54 2" xfId="2677" xr:uid="{00000000-0005-0000-0000-00001E070000}"/>
    <cellStyle name="Normale 55" xfId="277" xr:uid="{00000000-0005-0000-0000-00001F070000}"/>
    <cellStyle name="Normale 55 2" xfId="2678" xr:uid="{00000000-0005-0000-0000-000020070000}"/>
    <cellStyle name="Normale 56" xfId="278" xr:uid="{00000000-0005-0000-0000-000021070000}"/>
    <cellStyle name="Normale 56 2" xfId="2679" xr:uid="{00000000-0005-0000-0000-000022070000}"/>
    <cellStyle name="Normale 57" xfId="279" xr:uid="{00000000-0005-0000-0000-000023070000}"/>
    <cellStyle name="Normale 57 2" xfId="2680" xr:uid="{00000000-0005-0000-0000-000024070000}"/>
    <cellStyle name="Normale 58" xfId="280" xr:uid="{00000000-0005-0000-0000-000025070000}"/>
    <cellStyle name="Normale 58 2" xfId="2681" xr:uid="{00000000-0005-0000-0000-000026070000}"/>
    <cellStyle name="Normale 59" xfId="281" xr:uid="{00000000-0005-0000-0000-000027070000}"/>
    <cellStyle name="Normale 59 2" xfId="2682" xr:uid="{00000000-0005-0000-0000-000028070000}"/>
    <cellStyle name="Normale 6" xfId="282" xr:uid="{00000000-0005-0000-0000-000029070000}"/>
    <cellStyle name="Normale 6 2" xfId="283" xr:uid="{00000000-0005-0000-0000-00002A070000}"/>
    <cellStyle name="Normale 6 2 2" xfId="2683" xr:uid="{00000000-0005-0000-0000-00002B070000}"/>
    <cellStyle name="Normale 6 3" xfId="284" xr:uid="{00000000-0005-0000-0000-00002C070000}"/>
    <cellStyle name="Normale 6 3 2" xfId="2684" xr:uid="{00000000-0005-0000-0000-00002D070000}"/>
    <cellStyle name="Normale 6 4" xfId="2685" xr:uid="{00000000-0005-0000-0000-00002E070000}"/>
    <cellStyle name="Normale 6_EDEN industria 2008 rev" xfId="285" xr:uid="{00000000-0005-0000-0000-00002F070000}"/>
    <cellStyle name="Normale 60" xfId="286" xr:uid="{00000000-0005-0000-0000-000030070000}"/>
    <cellStyle name="Normale 60 2" xfId="2686" xr:uid="{00000000-0005-0000-0000-000031070000}"/>
    <cellStyle name="Normale 61" xfId="287" xr:uid="{00000000-0005-0000-0000-000032070000}"/>
    <cellStyle name="Normale 61 2" xfId="2687" xr:uid="{00000000-0005-0000-0000-000033070000}"/>
    <cellStyle name="Normale 62" xfId="288" xr:uid="{00000000-0005-0000-0000-000034070000}"/>
    <cellStyle name="Normale 62 2" xfId="2688" xr:uid="{00000000-0005-0000-0000-000035070000}"/>
    <cellStyle name="Normale 63" xfId="289" xr:uid="{00000000-0005-0000-0000-000036070000}"/>
    <cellStyle name="Normale 63 2" xfId="2689" xr:uid="{00000000-0005-0000-0000-000037070000}"/>
    <cellStyle name="Normale 64" xfId="290" xr:uid="{00000000-0005-0000-0000-000038070000}"/>
    <cellStyle name="Normale 64 2" xfId="2690" xr:uid="{00000000-0005-0000-0000-000039070000}"/>
    <cellStyle name="Normale 65" xfId="291" xr:uid="{00000000-0005-0000-0000-00003A070000}"/>
    <cellStyle name="Normale 65 2" xfId="2691" xr:uid="{00000000-0005-0000-0000-00003B070000}"/>
    <cellStyle name="Normale 7" xfId="292" xr:uid="{00000000-0005-0000-0000-00003C070000}"/>
    <cellStyle name="Normale 7 2" xfId="293" xr:uid="{00000000-0005-0000-0000-00003D070000}"/>
    <cellStyle name="Normale 7 2 2" xfId="2692" xr:uid="{00000000-0005-0000-0000-00003E070000}"/>
    <cellStyle name="Normale 7 3" xfId="294" xr:uid="{00000000-0005-0000-0000-00003F070000}"/>
    <cellStyle name="Normale 7 3 2" xfId="2693" xr:uid="{00000000-0005-0000-0000-000040070000}"/>
    <cellStyle name="Normale 7 4" xfId="2694" xr:uid="{00000000-0005-0000-0000-000041070000}"/>
    <cellStyle name="Normale 7_EDEN industria 2008 rev" xfId="295" xr:uid="{00000000-0005-0000-0000-000042070000}"/>
    <cellStyle name="Normale 8" xfId="296" xr:uid="{00000000-0005-0000-0000-000043070000}"/>
    <cellStyle name="Normale 8 2" xfId="297" xr:uid="{00000000-0005-0000-0000-000044070000}"/>
    <cellStyle name="Normale 8 2 2" xfId="2695" xr:uid="{00000000-0005-0000-0000-000045070000}"/>
    <cellStyle name="Normale 8 3" xfId="298" xr:uid="{00000000-0005-0000-0000-000046070000}"/>
    <cellStyle name="Normale 8 3 2" xfId="2696" xr:uid="{00000000-0005-0000-0000-000047070000}"/>
    <cellStyle name="Normale 8 4" xfId="2697" xr:uid="{00000000-0005-0000-0000-000048070000}"/>
    <cellStyle name="Normale 8_EDEN industria 2008 rev" xfId="299" xr:uid="{00000000-0005-0000-0000-000049070000}"/>
    <cellStyle name="Normale 9" xfId="300" xr:uid="{00000000-0005-0000-0000-00004A070000}"/>
    <cellStyle name="Normale 9 2" xfId="301" xr:uid="{00000000-0005-0000-0000-00004B070000}"/>
    <cellStyle name="Normale 9 2 2" xfId="2698" xr:uid="{00000000-0005-0000-0000-00004C070000}"/>
    <cellStyle name="Normale 9 3" xfId="302" xr:uid="{00000000-0005-0000-0000-00004D070000}"/>
    <cellStyle name="Normale 9 3 2" xfId="2699" xr:uid="{00000000-0005-0000-0000-00004E070000}"/>
    <cellStyle name="Normale 9 4" xfId="2700" xr:uid="{00000000-0005-0000-0000-00004F070000}"/>
    <cellStyle name="Normale 9_EDEN industria 2008 rev" xfId="303" xr:uid="{00000000-0005-0000-0000-000050070000}"/>
    <cellStyle name="Normale_B2020" xfId="1116" xr:uid="{00000000-0005-0000-0000-000051070000}"/>
    <cellStyle name="Nota" xfId="304" xr:uid="{00000000-0005-0000-0000-000052070000}"/>
    <cellStyle name="Nota 10" xfId="1117" xr:uid="{00000000-0005-0000-0000-000053070000}"/>
    <cellStyle name="Nota 2" xfId="1118" xr:uid="{00000000-0005-0000-0000-000054070000}"/>
    <cellStyle name="Nota 2 2" xfId="1119" xr:uid="{00000000-0005-0000-0000-000055070000}"/>
    <cellStyle name="Nota 2 3" xfId="1120" xr:uid="{00000000-0005-0000-0000-000056070000}"/>
    <cellStyle name="Nota 2 4" xfId="1121" xr:uid="{00000000-0005-0000-0000-000057070000}"/>
    <cellStyle name="Nota 2 5" xfId="1122" xr:uid="{00000000-0005-0000-0000-000058070000}"/>
    <cellStyle name="Nota 2 6" xfId="1123" xr:uid="{00000000-0005-0000-0000-000059070000}"/>
    <cellStyle name="Nota 3" xfId="1124" xr:uid="{00000000-0005-0000-0000-00005A070000}"/>
    <cellStyle name="Nota 3 2" xfId="1125" xr:uid="{00000000-0005-0000-0000-00005B070000}"/>
    <cellStyle name="Nota 3 2 2" xfId="1126" xr:uid="{00000000-0005-0000-0000-00005C070000}"/>
    <cellStyle name="Nota 3 2 3" xfId="1127" xr:uid="{00000000-0005-0000-0000-00005D070000}"/>
    <cellStyle name="Nota 3 2 4" xfId="1128" xr:uid="{00000000-0005-0000-0000-00005E070000}"/>
    <cellStyle name="Nota 3 2 5" xfId="1129" xr:uid="{00000000-0005-0000-0000-00005F070000}"/>
    <cellStyle name="Nota 3 2 6" xfId="1130" xr:uid="{00000000-0005-0000-0000-000060070000}"/>
    <cellStyle name="Nota 3 3" xfId="1131" xr:uid="{00000000-0005-0000-0000-000061070000}"/>
    <cellStyle name="Nota 3 3 2" xfId="2701" xr:uid="{00000000-0005-0000-0000-000062070000}"/>
    <cellStyle name="Nota 3 4" xfId="1132" xr:uid="{00000000-0005-0000-0000-000063070000}"/>
    <cellStyle name="Nota 3 5" xfId="1133" xr:uid="{00000000-0005-0000-0000-000064070000}"/>
    <cellStyle name="Nota 3 6" xfId="1134" xr:uid="{00000000-0005-0000-0000-000065070000}"/>
    <cellStyle name="Nota 3 7" xfId="1135" xr:uid="{00000000-0005-0000-0000-000066070000}"/>
    <cellStyle name="Nota 4" xfId="1136" xr:uid="{00000000-0005-0000-0000-000067070000}"/>
    <cellStyle name="Nota 4 2" xfId="1137" xr:uid="{00000000-0005-0000-0000-000068070000}"/>
    <cellStyle name="Nota 4 2 2" xfId="2702" xr:uid="{00000000-0005-0000-0000-000069070000}"/>
    <cellStyle name="Nota 4 3" xfId="1138" xr:uid="{00000000-0005-0000-0000-00006A070000}"/>
    <cellStyle name="Nota 4 4" xfId="1139" xr:uid="{00000000-0005-0000-0000-00006B070000}"/>
    <cellStyle name="Nota 4 5" xfId="1140" xr:uid="{00000000-0005-0000-0000-00006C070000}"/>
    <cellStyle name="Nota 4 6" xfId="1141" xr:uid="{00000000-0005-0000-0000-00006D070000}"/>
    <cellStyle name="Nota 5" xfId="1142" xr:uid="{00000000-0005-0000-0000-00006E070000}"/>
    <cellStyle name="Nota 5 2" xfId="1143" xr:uid="{00000000-0005-0000-0000-00006F070000}"/>
    <cellStyle name="Nota 5 3" xfId="1144" xr:uid="{00000000-0005-0000-0000-000070070000}"/>
    <cellStyle name="Nota 5 4" xfId="1145" xr:uid="{00000000-0005-0000-0000-000071070000}"/>
    <cellStyle name="Nota 5 5" xfId="1146" xr:uid="{00000000-0005-0000-0000-000072070000}"/>
    <cellStyle name="Nota 5 6" xfId="1147" xr:uid="{00000000-0005-0000-0000-000073070000}"/>
    <cellStyle name="Nota 6" xfId="1148" xr:uid="{00000000-0005-0000-0000-000074070000}"/>
    <cellStyle name="Nota 7" xfId="1149" xr:uid="{00000000-0005-0000-0000-000075070000}"/>
    <cellStyle name="Nota 8" xfId="1150" xr:uid="{00000000-0005-0000-0000-000076070000}"/>
    <cellStyle name="Nota 9" xfId="1151" xr:uid="{00000000-0005-0000-0000-000077070000}"/>
    <cellStyle name="Nuovo" xfId="305" xr:uid="{00000000-0005-0000-0000-000078070000}"/>
    <cellStyle name="Nuovo 10" xfId="306" xr:uid="{00000000-0005-0000-0000-000079070000}"/>
    <cellStyle name="Nuovo 10 2" xfId="1152" xr:uid="{00000000-0005-0000-0000-00007A070000}"/>
    <cellStyle name="Nuovo 10 2 2" xfId="2703" xr:uid="{00000000-0005-0000-0000-00007B070000}"/>
    <cellStyle name="Nuovo 10 3" xfId="1153" xr:uid="{00000000-0005-0000-0000-00007C070000}"/>
    <cellStyle name="Nuovo 10 3 2" xfId="1154" xr:uid="{00000000-0005-0000-0000-00007D070000}"/>
    <cellStyle name="Nuovo 10 3 3" xfId="1155" xr:uid="{00000000-0005-0000-0000-00007E070000}"/>
    <cellStyle name="Nuovo 10 3 3 2" xfId="2704" xr:uid="{00000000-0005-0000-0000-00007F070000}"/>
    <cellStyle name="Nuovo 10 3 4" xfId="2705" xr:uid="{00000000-0005-0000-0000-000080070000}"/>
    <cellStyle name="Nuovo 10 4" xfId="1156" xr:uid="{00000000-0005-0000-0000-000081070000}"/>
    <cellStyle name="Nuovo 10 4 2" xfId="2706" xr:uid="{00000000-0005-0000-0000-000082070000}"/>
    <cellStyle name="Nuovo 10 4 2 2" xfId="2707" xr:uid="{00000000-0005-0000-0000-000083070000}"/>
    <cellStyle name="Nuovo 10 4 3" xfId="2708" xr:uid="{00000000-0005-0000-0000-000084070000}"/>
    <cellStyle name="Nuovo 10 5" xfId="1157" xr:uid="{00000000-0005-0000-0000-000085070000}"/>
    <cellStyle name="Nuovo 11" xfId="307" xr:uid="{00000000-0005-0000-0000-000086070000}"/>
    <cellStyle name="Nuovo 11 2" xfId="1158" xr:uid="{00000000-0005-0000-0000-000087070000}"/>
    <cellStyle name="Nuovo 11 2 2" xfId="2709" xr:uid="{00000000-0005-0000-0000-000088070000}"/>
    <cellStyle name="Nuovo 11 3" xfId="1159" xr:uid="{00000000-0005-0000-0000-000089070000}"/>
    <cellStyle name="Nuovo 11 3 2" xfId="1160" xr:uid="{00000000-0005-0000-0000-00008A070000}"/>
    <cellStyle name="Nuovo 11 3 3" xfId="1161" xr:uid="{00000000-0005-0000-0000-00008B070000}"/>
    <cellStyle name="Nuovo 11 3 3 2" xfId="2710" xr:uid="{00000000-0005-0000-0000-00008C070000}"/>
    <cellStyle name="Nuovo 11 3 4" xfId="2711" xr:uid="{00000000-0005-0000-0000-00008D070000}"/>
    <cellStyle name="Nuovo 11 4" xfId="1162" xr:uid="{00000000-0005-0000-0000-00008E070000}"/>
    <cellStyle name="Nuovo 11 4 2" xfId="2712" xr:uid="{00000000-0005-0000-0000-00008F070000}"/>
    <cellStyle name="Nuovo 11 4 2 2" xfId="2713" xr:uid="{00000000-0005-0000-0000-000090070000}"/>
    <cellStyle name="Nuovo 11 4 3" xfId="2714" xr:uid="{00000000-0005-0000-0000-000091070000}"/>
    <cellStyle name="Nuovo 11 5" xfId="1163" xr:uid="{00000000-0005-0000-0000-000092070000}"/>
    <cellStyle name="Nuovo 12" xfId="308" xr:uid="{00000000-0005-0000-0000-000093070000}"/>
    <cellStyle name="Nuovo 12 2" xfId="1164" xr:uid="{00000000-0005-0000-0000-000094070000}"/>
    <cellStyle name="Nuovo 12 2 2" xfId="2715" xr:uid="{00000000-0005-0000-0000-000095070000}"/>
    <cellStyle name="Nuovo 12 3" xfId="1165" xr:uid="{00000000-0005-0000-0000-000096070000}"/>
    <cellStyle name="Nuovo 12 3 2" xfId="1166" xr:uid="{00000000-0005-0000-0000-000097070000}"/>
    <cellStyle name="Nuovo 12 3 3" xfId="1167" xr:uid="{00000000-0005-0000-0000-000098070000}"/>
    <cellStyle name="Nuovo 12 3 3 2" xfId="2716" xr:uid="{00000000-0005-0000-0000-000099070000}"/>
    <cellStyle name="Nuovo 12 3 4" xfId="2717" xr:uid="{00000000-0005-0000-0000-00009A070000}"/>
    <cellStyle name="Nuovo 12 4" xfId="1168" xr:uid="{00000000-0005-0000-0000-00009B070000}"/>
    <cellStyle name="Nuovo 12 4 2" xfId="2718" xr:uid="{00000000-0005-0000-0000-00009C070000}"/>
    <cellStyle name="Nuovo 12 4 2 2" xfId="2719" xr:uid="{00000000-0005-0000-0000-00009D070000}"/>
    <cellStyle name="Nuovo 12 4 3" xfId="2720" xr:uid="{00000000-0005-0000-0000-00009E070000}"/>
    <cellStyle name="Nuovo 12 5" xfId="1169" xr:uid="{00000000-0005-0000-0000-00009F070000}"/>
    <cellStyle name="Nuovo 13" xfId="309" xr:uid="{00000000-0005-0000-0000-0000A0070000}"/>
    <cellStyle name="Nuovo 13 2" xfId="1170" xr:uid="{00000000-0005-0000-0000-0000A1070000}"/>
    <cellStyle name="Nuovo 13 2 2" xfId="2721" xr:uid="{00000000-0005-0000-0000-0000A2070000}"/>
    <cellStyle name="Nuovo 13 3" xfId="1171" xr:uid="{00000000-0005-0000-0000-0000A3070000}"/>
    <cellStyle name="Nuovo 13 3 2" xfId="1172" xr:uid="{00000000-0005-0000-0000-0000A4070000}"/>
    <cellStyle name="Nuovo 13 3 3" xfId="1173" xr:uid="{00000000-0005-0000-0000-0000A5070000}"/>
    <cellStyle name="Nuovo 13 3 3 2" xfId="2722" xr:uid="{00000000-0005-0000-0000-0000A6070000}"/>
    <cellStyle name="Nuovo 13 3 4" xfId="2723" xr:uid="{00000000-0005-0000-0000-0000A7070000}"/>
    <cellStyle name="Nuovo 13 4" xfId="1174" xr:uid="{00000000-0005-0000-0000-0000A8070000}"/>
    <cellStyle name="Nuovo 13 4 2" xfId="2724" xr:uid="{00000000-0005-0000-0000-0000A9070000}"/>
    <cellStyle name="Nuovo 13 4 2 2" xfId="2725" xr:uid="{00000000-0005-0000-0000-0000AA070000}"/>
    <cellStyle name="Nuovo 13 4 3" xfId="2726" xr:uid="{00000000-0005-0000-0000-0000AB070000}"/>
    <cellStyle name="Nuovo 13 5" xfId="1175" xr:uid="{00000000-0005-0000-0000-0000AC070000}"/>
    <cellStyle name="Nuovo 14" xfId="310" xr:uid="{00000000-0005-0000-0000-0000AD070000}"/>
    <cellStyle name="Nuovo 14 2" xfId="1176" xr:uid="{00000000-0005-0000-0000-0000AE070000}"/>
    <cellStyle name="Nuovo 14 2 2" xfId="2727" xr:uid="{00000000-0005-0000-0000-0000AF070000}"/>
    <cellStyle name="Nuovo 14 3" xfId="1177" xr:uid="{00000000-0005-0000-0000-0000B0070000}"/>
    <cellStyle name="Nuovo 14 3 2" xfId="1178" xr:uid="{00000000-0005-0000-0000-0000B1070000}"/>
    <cellStyle name="Nuovo 14 3 3" xfId="1179" xr:uid="{00000000-0005-0000-0000-0000B2070000}"/>
    <cellStyle name="Nuovo 14 3 3 2" xfId="2728" xr:uid="{00000000-0005-0000-0000-0000B3070000}"/>
    <cellStyle name="Nuovo 14 3 4" xfId="2729" xr:uid="{00000000-0005-0000-0000-0000B4070000}"/>
    <cellStyle name="Nuovo 14 4" xfId="1180" xr:uid="{00000000-0005-0000-0000-0000B5070000}"/>
    <cellStyle name="Nuovo 14 4 2" xfId="2730" xr:uid="{00000000-0005-0000-0000-0000B6070000}"/>
    <cellStyle name="Nuovo 14 4 2 2" xfId="2731" xr:uid="{00000000-0005-0000-0000-0000B7070000}"/>
    <cellStyle name="Nuovo 14 4 3" xfId="2732" xr:uid="{00000000-0005-0000-0000-0000B8070000}"/>
    <cellStyle name="Nuovo 14 5" xfId="1181" xr:uid="{00000000-0005-0000-0000-0000B9070000}"/>
    <cellStyle name="Nuovo 15" xfId="311" xr:uid="{00000000-0005-0000-0000-0000BA070000}"/>
    <cellStyle name="Nuovo 15 2" xfId="1182" xr:uid="{00000000-0005-0000-0000-0000BB070000}"/>
    <cellStyle name="Nuovo 15 2 2" xfId="2733" xr:uid="{00000000-0005-0000-0000-0000BC070000}"/>
    <cellStyle name="Nuovo 15 3" xfId="1183" xr:uid="{00000000-0005-0000-0000-0000BD070000}"/>
    <cellStyle name="Nuovo 15 3 2" xfId="1184" xr:uid="{00000000-0005-0000-0000-0000BE070000}"/>
    <cellStyle name="Nuovo 15 3 3" xfId="1185" xr:uid="{00000000-0005-0000-0000-0000BF070000}"/>
    <cellStyle name="Nuovo 15 3 3 2" xfId="2734" xr:uid="{00000000-0005-0000-0000-0000C0070000}"/>
    <cellStyle name="Nuovo 15 3 4" xfId="2735" xr:uid="{00000000-0005-0000-0000-0000C1070000}"/>
    <cellStyle name="Nuovo 15 4" xfId="1186" xr:uid="{00000000-0005-0000-0000-0000C2070000}"/>
    <cellStyle name="Nuovo 15 4 2" xfId="2736" xr:uid="{00000000-0005-0000-0000-0000C3070000}"/>
    <cellStyle name="Nuovo 15 4 2 2" xfId="2737" xr:uid="{00000000-0005-0000-0000-0000C4070000}"/>
    <cellStyle name="Nuovo 15 4 3" xfId="2738" xr:uid="{00000000-0005-0000-0000-0000C5070000}"/>
    <cellStyle name="Nuovo 15 5" xfId="1187" xr:uid="{00000000-0005-0000-0000-0000C6070000}"/>
    <cellStyle name="Nuovo 16" xfId="312" xr:uid="{00000000-0005-0000-0000-0000C7070000}"/>
    <cellStyle name="Nuovo 16 2" xfId="1188" xr:uid="{00000000-0005-0000-0000-0000C8070000}"/>
    <cellStyle name="Nuovo 16 2 2" xfId="2739" xr:uid="{00000000-0005-0000-0000-0000C9070000}"/>
    <cellStyle name="Nuovo 16 3" xfId="1189" xr:uid="{00000000-0005-0000-0000-0000CA070000}"/>
    <cellStyle name="Nuovo 16 3 2" xfId="1190" xr:uid="{00000000-0005-0000-0000-0000CB070000}"/>
    <cellStyle name="Nuovo 16 3 3" xfId="1191" xr:uid="{00000000-0005-0000-0000-0000CC070000}"/>
    <cellStyle name="Nuovo 16 3 3 2" xfId="2740" xr:uid="{00000000-0005-0000-0000-0000CD070000}"/>
    <cellStyle name="Nuovo 16 3 4" xfId="2741" xr:uid="{00000000-0005-0000-0000-0000CE070000}"/>
    <cellStyle name="Nuovo 16 4" xfId="1192" xr:uid="{00000000-0005-0000-0000-0000CF070000}"/>
    <cellStyle name="Nuovo 16 4 2" xfId="2742" xr:uid="{00000000-0005-0000-0000-0000D0070000}"/>
    <cellStyle name="Nuovo 16 4 2 2" xfId="2743" xr:uid="{00000000-0005-0000-0000-0000D1070000}"/>
    <cellStyle name="Nuovo 16 4 3" xfId="2744" xr:uid="{00000000-0005-0000-0000-0000D2070000}"/>
    <cellStyle name="Nuovo 16 5" xfId="1193" xr:uid="{00000000-0005-0000-0000-0000D3070000}"/>
    <cellStyle name="Nuovo 17" xfId="313" xr:uid="{00000000-0005-0000-0000-0000D4070000}"/>
    <cellStyle name="Nuovo 17 2" xfId="1194" xr:uid="{00000000-0005-0000-0000-0000D5070000}"/>
    <cellStyle name="Nuovo 17 2 2" xfId="2745" xr:uid="{00000000-0005-0000-0000-0000D6070000}"/>
    <cellStyle name="Nuovo 17 3" xfId="1195" xr:uid="{00000000-0005-0000-0000-0000D7070000}"/>
    <cellStyle name="Nuovo 17 3 2" xfId="1196" xr:uid="{00000000-0005-0000-0000-0000D8070000}"/>
    <cellStyle name="Nuovo 17 3 3" xfId="1197" xr:uid="{00000000-0005-0000-0000-0000D9070000}"/>
    <cellStyle name="Nuovo 17 3 3 2" xfId="2746" xr:uid="{00000000-0005-0000-0000-0000DA070000}"/>
    <cellStyle name="Nuovo 17 3 4" xfId="2747" xr:uid="{00000000-0005-0000-0000-0000DB070000}"/>
    <cellStyle name="Nuovo 17 4" xfId="1198" xr:uid="{00000000-0005-0000-0000-0000DC070000}"/>
    <cellStyle name="Nuovo 17 4 2" xfId="2748" xr:uid="{00000000-0005-0000-0000-0000DD070000}"/>
    <cellStyle name="Nuovo 17 4 2 2" xfId="2749" xr:uid="{00000000-0005-0000-0000-0000DE070000}"/>
    <cellStyle name="Nuovo 17 4 3" xfId="2750" xr:uid="{00000000-0005-0000-0000-0000DF070000}"/>
    <cellStyle name="Nuovo 17 5" xfId="1199" xr:uid="{00000000-0005-0000-0000-0000E0070000}"/>
    <cellStyle name="Nuovo 18" xfId="314" xr:uid="{00000000-0005-0000-0000-0000E1070000}"/>
    <cellStyle name="Nuovo 18 2" xfId="1200" xr:uid="{00000000-0005-0000-0000-0000E2070000}"/>
    <cellStyle name="Nuovo 18 2 2" xfId="2751" xr:uid="{00000000-0005-0000-0000-0000E3070000}"/>
    <cellStyle name="Nuovo 18 3" xfId="1201" xr:uid="{00000000-0005-0000-0000-0000E4070000}"/>
    <cellStyle name="Nuovo 18 3 2" xfId="1202" xr:uid="{00000000-0005-0000-0000-0000E5070000}"/>
    <cellStyle name="Nuovo 18 3 3" xfId="1203" xr:uid="{00000000-0005-0000-0000-0000E6070000}"/>
    <cellStyle name="Nuovo 18 3 3 2" xfId="2752" xr:uid="{00000000-0005-0000-0000-0000E7070000}"/>
    <cellStyle name="Nuovo 18 3 4" xfId="2753" xr:uid="{00000000-0005-0000-0000-0000E8070000}"/>
    <cellStyle name="Nuovo 18 4" xfId="1204" xr:uid="{00000000-0005-0000-0000-0000E9070000}"/>
    <cellStyle name="Nuovo 18 4 2" xfId="2754" xr:uid="{00000000-0005-0000-0000-0000EA070000}"/>
    <cellStyle name="Nuovo 18 4 2 2" xfId="2755" xr:uid="{00000000-0005-0000-0000-0000EB070000}"/>
    <cellStyle name="Nuovo 18 4 3" xfId="2756" xr:uid="{00000000-0005-0000-0000-0000EC070000}"/>
    <cellStyle name="Nuovo 18 5" xfId="1205" xr:uid="{00000000-0005-0000-0000-0000ED070000}"/>
    <cellStyle name="Nuovo 19" xfId="315" xr:uid="{00000000-0005-0000-0000-0000EE070000}"/>
    <cellStyle name="Nuovo 19 2" xfId="1206" xr:uid="{00000000-0005-0000-0000-0000EF070000}"/>
    <cellStyle name="Nuovo 19 2 2" xfId="2757" xr:uid="{00000000-0005-0000-0000-0000F0070000}"/>
    <cellStyle name="Nuovo 19 3" xfId="1207" xr:uid="{00000000-0005-0000-0000-0000F1070000}"/>
    <cellStyle name="Nuovo 19 3 2" xfId="1208" xr:uid="{00000000-0005-0000-0000-0000F2070000}"/>
    <cellStyle name="Nuovo 19 3 3" xfId="1209" xr:uid="{00000000-0005-0000-0000-0000F3070000}"/>
    <cellStyle name="Nuovo 19 3 3 2" xfId="2758" xr:uid="{00000000-0005-0000-0000-0000F4070000}"/>
    <cellStyle name="Nuovo 19 3 4" xfId="2759" xr:uid="{00000000-0005-0000-0000-0000F5070000}"/>
    <cellStyle name="Nuovo 19 4" xfId="1210" xr:uid="{00000000-0005-0000-0000-0000F6070000}"/>
    <cellStyle name="Nuovo 19 4 2" xfId="2760" xr:uid="{00000000-0005-0000-0000-0000F7070000}"/>
    <cellStyle name="Nuovo 19 4 2 2" xfId="2761" xr:uid="{00000000-0005-0000-0000-0000F8070000}"/>
    <cellStyle name="Nuovo 19 4 3" xfId="2762" xr:uid="{00000000-0005-0000-0000-0000F9070000}"/>
    <cellStyle name="Nuovo 19 5" xfId="1211" xr:uid="{00000000-0005-0000-0000-0000FA070000}"/>
    <cellStyle name="Nuovo 2" xfId="316" xr:uid="{00000000-0005-0000-0000-0000FB070000}"/>
    <cellStyle name="Nuovo 2 2" xfId="1212" xr:uid="{00000000-0005-0000-0000-0000FC070000}"/>
    <cellStyle name="Nuovo 2 2 2" xfId="2763" xr:uid="{00000000-0005-0000-0000-0000FD070000}"/>
    <cellStyle name="Nuovo 2 3" xfId="1213" xr:uid="{00000000-0005-0000-0000-0000FE070000}"/>
    <cellStyle name="Nuovo 2 3 2" xfId="1214" xr:uid="{00000000-0005-0000-0000-0000FF070000}"/>
    <cellStyle name="Nuovo 2 3 3" xfId="1215" xr:uid="{00000000-0005-0000-0000-000000080000}"/>
    <cellStyle name="Nuovo 2 3 3 2" xfId="2764" xr:uid="{00000000-0005-0000-0000-000001080000}"/>
    <cellStyle name="Nuovo 2 3 4" xfId="2765" xr:uid="{00000000-0005-0000-0000-000002080000}"/>
    <cellStyle name="Nuovo 2 4" xfId="1216" xr:uid="{00000000-0005-0000-0000-000003080000}"/>
    <cellStyle name="Nuovo 2 4 2" xfId="2766" xr:uid="{00000000-0005-0000-0000-000004080000}"/>
    <cellStyle name="Nuovo 2 4 2 2" xfId="2767" xr:uid="{00000000-0005-0000-0000-000005080000}"/>
    <cellStyle name="Nuovo 2 4 3" xfId="2768" xr:uid="{00000000-0005-0000-0000-000006080000}"/>
    <cellStyle name="Nuovo 2 5" xfId="1217" xr:uid="{00000000-0005-0000-0000-000007080000}"/>
    <cellStyle name="Nuovo 20" xfId="317" xr:uid="{00000000-0005-0000-0000-000008080000}"/>
    <cellStyle name="Nuovo 20 2" xfId="1218" xr:uid="{00000000-0005-0000-0000-000009080000}"/>
    <cellStyle name="Nuovo 20 2 2" xfId="2769" xr:uid="{00000000-0005-0000-0000-00000A080000}"/>
    <cellStyle name="Nuovo 20 3" xfId="1219" xr:uid="{00000000-0005-0000-0000-00000B080000}"/>
    <cellStyle name="Nuovo 20 3 2" xfId="1220" xr:uid="{00000000-0005-0000-0000-00000C080000}"/>
    <cellStyle name="Nuovo 20 3 3" xfId="1221" xr:uid="{00000000-0005-0000-0000-00000D080000}"/>
    <cellStyle name="Nuovo 20 3 3 2" xfId="2770" xr:uid="{00000000-0005-0000-0000-00000E080000}"/>
    <cellStyle name="Nuovo 20 3 4" xfId="2771" xr:uid="{00000000-0005-0000-0000-00000F080000}"/>
    <cellStyle name="Nuovo 20 4" xfId="1222" xr:uid="{00000000-0005-0000-0000-000010080000}"/>
    <cellStyle name="Nuovo 20 4 2" xfId="2772" xr:uid="{00000000-0005-0000-0000-000011080000}"/>
    <cellStyle name="Nuovo 20 4 2 2" xfId="2773" xr:uid="{00000000-0005-0000-0000-000012080000}"/>
    <cellStyle name="Nuovo 20 4 3" xfId="2774" xr:uid="{00000000-0005-0000-0000-000013080000}"/>
    <cellStyle name="Nuovo 20 5" xfId="1223" xr:uid="{00000000-0005-0000-0000-000014080000}"/>
    <cellStyle name="Nuovo 21" xfId="318" xr:uid="{00000000-0005-0000-0000-000015080000}"/>
    <cellStyle name="Nuovo 21 2" xfId="1224" xr:uid="{00000000-0005-0000-0000-000016080000}"/>
    <cellStyle name="Nuovo 21 2 2" xfId="2775" xr:uid="{00000000-0005-0000-0000-000017080000}"/>
    <cellStyle name="Nuovo 21 3" xfId="1225" xr:uid="{00000000-0005-0000-0000-000018080000}"/>
    <cellStyle name="Nuovo 21 3 2" xfId="1226" xr:uid="{00000000-0005-0000-0000-000019080000}"/>
    <cellStyle name="Nuovo 21 3 3" xfId="1227" xr:uid="{00000000-0005-0000-0000-00001A080000}"/>
    <cellStyle name="Nuovo 21 3 3 2" xfId="2776" xr:uid="{00000000-0005-0000-0000-00001B080000}"/>
    <cellStyle name="Nuovo 21 3 4" xfId="2777" xr:uid="{00000000-0005-0000-0000-00001C080000}"/>
    <cellStyle name="Nuovo 21 4" xfId="1228" xr:uid="{00000000-0005-0000-0000-00001D080000}"/>
    <cellStyle name="Nuovo 21 4 2" xfId="2778" xr:uid="{00000000-0005-0000-0000-00001E080000}"/>
    <cellStyle name="Nuovo 21 4 2 2" xfId="2779" xr:uid="{00000000-0005-0000-0000-00001F080000}"/>
    <cellStyle name="Nuovo 21 4 3" xfId="2780" xr:uid="{00000000-0005-0000-0000-000020080000}"/>
    <cellStyle name="Nuovo 21 5" xfId="1229" xr:uid="{00000000-0005-0000-0000-000021080000}"/>
    <cellStyle name="Nuovo 22" xfId="319" xr:uid="{00000000-0005-0000-0000-000022080000}"/>
    <cellStyle name="Nuovo 22 2" xfId="1230" xr:uid="{00000000-0005-0000-0000-000023080000}"/>
    <cellStyle name="Nuovo 22 2 2" xfId="2781" xr:uid="{00000000-0005-0000-0000-000024080000}"/>
    <cellStyle name="Nuovo 22 3" xfId="1231" xr:uid="{00000000-0005-0000-0000-000025080000}"/>
    <cellStyle name="Nuovo 22 3 2" xfId="1232" xr:uid="{00000000-0005-0000-0000-000026080000}"/>
    <cellStyle name="Nuovo 22 3 3" xfId="1233" xr:uid="{00000000-0005-0000-0000-000027080000}"/>
    <cellStyle name="Nuovo 22 3 3 2" xfId="2782" xr:uid="{00000000-0005-0000-0000-000028080000}"/>
    <cellStyle name="Nuovo 22 3 4" xfId="2783" xr:uid="{00000000-0005-0000-0000-000029080000}"/>
    <cellStyle name="Nuovo 22 4" xfId="1234" xr:uid="{00000000-0005-0000-0000-00002A080000}"/>
    <cellStyle name="Nuovo 22 4 2" xfId="2784" xr:uid="{00000000-0005-0000-0000-00002B080000}"/>
    <cellStyle name="Nuovo 22 4 2 2" xfId="2785" xr:uid="{00000000-0005-0000-0000-00002C080000}"/>
    <cellStyle name="Nuovo 22 4 3" xfId="2786" xr:uid="{00000000-0005-0000-0000-00002D080000}"/>
    <cellStyle name="Nuovo 22 5" xfId="1235" xr:uid="{00000000-0005-0000-0000-00002E080000}"/>
    <cellStyle name="Nuovo 23" xfId="320" xr:uid="{00000000-0005-0000-0000-00002F080000}"/>
    <cellStyle name="Nuovo 23 2" xfId="1236" xr:uid="{00000000-0005-0000-0000-000030080000}"/>
    <cellStyle name="Nuovo 23 2 2" xfId="2787" xr:uid="{00000000-0005-0000-0000-000031080000}"/>
    <cellStyle name="Nuovo 23 3" xfId="1237" xr:uid="{00000000-0005-0000-0000-000032080000}"/>
    <cellStyle name="Nuovo 23 3 2" xfId="1238" xr:uid="{00000000-0005-0000-0000-000033080000}"/>
    <cellStyle name="Nuovo 23 3 3" xfId="1239" xr:uid="{00000000-0005-0000-0000-000034080000}"/>
    <cellStyle name="Nuovo 23 3 3 2" xfId="2788" xr:uid="{00000000-0005-0000-0000-000035080000}"/>
    <cellStyle name="Nuovo 23 3 4" xfId="2789" xr:uid="{00000000-0005-0000-0000-000036080000}"/>
    <cellStyle name="Nuovo 23 4" xfId="1240" xr:uid="{00000000-0005-0000-0000-000037080000}"/>
    <cellStyle name="Nuovo 23 4 2" xfId="2790" xr:uid="{00000000-0005-0000-0000-000038080000}"/>
    <cellStyle name="Nuovo 23 4 2 2" xfId="2791" xr:uid="{00000000-0005-0000-0000-000039080000}"/>
    <cellStyle name="Nuovo 23 4 3" xfId="2792" xr:uid="{00000000-0005-0000-0000-00003A080000}"/>
    <cellStyle name="Nuovo 23 5" xfId="1241" xr:uid="{00000000-0005-0000-0000-00003B080000}"/>
    <cellStyle name="Nuovo 24" xfId="321" xr:uid="{00000000-0005-0000-0000-00003C080000}"/>
    <cellStyle name="Nuovo 24 2" xfId="1242" xr:uid="{00000000-0005-0000-0000-00003D080000}"/>
    <cellStyle name="Nuovo 24 2 2" xfId="2793" xr:uid="{00000000-0005-0000-0000-00003E080000}"/>
    <cellStyle name="Nuovo 24 3" xfId="1243" xr:uid="{00000000-0005-0000-0000-00003F080000}"/>
    <cellStyle name="Nuovo 24 3 2" xfId="1244" xr:uid="{00000000-0005-0000-0000-000040080000}"/>
    <cellStyle name="Nuovo 24 3 3" xfId="1245" xr:uid="{00000000-0005-0000-0000-000041080000}"/>
    <cellStyle name="Nuovo 24 3 3 2" xfId="2794" xr:uid="{00000000-0005-0000-0000-000042080000}"/>
    <cellStyle name="Nuovo 24 3 4" xfId="2795" xr:uid="{00000000-0005-0000-0000-000043080000}"/>
    <cellStyle name="Nuovo 24 4" xfId="1246" xr:uid="{00000000-0005-0000-0000-000044080000}"/>
    <cellStyle name="Nuovo 24 4 2" xfId="2796" xr:uid="{00000000-0005-0000-0000-000045080000}"/>
    <cellStyle name="Nuovo 24 4 2 2" xfId="2797" xr:uid="{00000000-0005-0000-0000-000046080000}"/>
    <cellStyle name="Nuovo 24 4 3" xfId="2798" xr:uid="{00000000-0005-0000-0000-000047080000}"/>
    <cellStyle name="Nuovo 24 5" xfId="1247" xr:uid="{00000000-0005-0000-0000-000048080000}"/>
    <cellStyle name="Nuovo 25" xfId="322" xr:uid="{00000000-0005-0000-0000-000049080000}"/>
    <cellStyle name="Nuovo 25 2" xfId="1248" xr:uid="{00000000-0005-0000-0000-00004A080000}"/>
    <cellStyle name="Nuovo 25 2 2" xfId="2799" xr:uid="{00000000-0005-0000-0000-00004B080000}"/>
    <cellStyle name="Nuovo 25 3" xfId="1249" xr:uid="{00000000-0005-0000-0000-00004C080000}"/>
    <cellStyle name="Nuovo 25 3 2" xfId="1250" xr:uid="{00000000-0005-0000-0000-00004D080000}"/>
    <cellStyle name="Nuovo 25 3 3" xfId="1251" xr:uid="{00000000-0005-0000-0000-00004E080000}"/>
    <cellStyle name="Nuovo 25 3 3 2" xfId="2800" xr:uid="{00000000-0005-0000-0000-00004F080000}"/>
    <cellStyle name="Nuovo 25 3 4" xfId="2801" xr:uid="{00000000-0005-0000-0000-000050080000}"/>
    <cellStyle name="Nuovo 25 4" xfId="1252" xr:uid="{00000000-0005-0000-0000-000051080000}"/>
    <cellStyle name="Nuovo 25 4 2" xfId="2802" xr:uid="{00000000-0005-0000-0000-000052080000}"/>
    <cellStyle name="Nuovo 25 4 2 2" xfId="2803" xr:uid="{00000000-0005-0000-0000-000053080000}"/>
    <cellStyle name="Nuovo 25 4 3" xfId="2804" xr:uid="{00000000-0005-0000-0000-000054080000}"/>
    <cellStyle name="Nuovo 25 5" xfId="1253" xr:uid="{00000000-0005-0000-0000-000055080000}"/>
    <cellStyle name="Nuovo 26" xfId="323" xr:uid="{00000000-0005-0000-0000-000056080000}"/>
    <cellStyle name="Nuovo 26 2" xfId="1254" xr:uid="{00000000-0005-0000-0000-000057080000}"/>
    <cellStyle name="Nuovo 26 2 2" xfId="2805" xr:uid="{00000000-0005-0000-0000-000058080000}"/>
    <cellStyle name="Nuovo 26 3" xfId="1255" xr:uid="{00000000-0005-0000-0000-000059080000}"/>
    <cellStyle name="Nuovo 26 3 2" xfId="1256" xr:uid="{00000000-0005-0000-0000-00005A080000}"/>
    <cellStyle name="Nuovo 26 3 3" xfId="1257" xr:uid="{00000000-0005-0000-0000-00005B080000}"/>
    <cellStyle name="Nuovo 26 3 3 2" xfId="2806" xr:uid="{00000000-0005-0000-0000-00005C080000}"/>
    <cellStyle name="Nuovo 26 3 4" xfId="2807" xr:uid="{00000000-0005-0000-0000-00005D080000}"/>
    <cellStyle name="Nuovo 26 4" xfId="1258" xr:uid="{00000000-0005-0000-0000-00005E080000}"/>
    <cellStyle name="Nuovo 26 4 2" xfId="2808" xr:uid="{00000000-0005-0000-0000-00005F080000}"/>
    <cellStyle name="Nuovo 26 4 2 2" xfId="2809" xr:uid="{00000000-0005-0000-0000-000060080000}"/>
    <cellStyle name="Nuovo 26 4 3" xfId="2810" xr:uid="{00000000-0005-0000-0000-000061080000}"/>
    <cellStyle name="Nuovo 26 5" xfId="1259" xr:uid="{00000000-0005-0000-0000-000062080000}"/>
    <cellStyle name="Nuovo 27" xfId="324" xr:uid="{00000000-0005-0000-0000-000063080000}"/>
    <cellStyle name="Nuovo 27 2" xfId="1260" xr:uid="{00000000-0005-0000-0000-000064080000}"/>
    <cellStyle name="Nuovo 27 2 2" xfId="2811" xr:uid="{00000000-0005-0000-0000-000065080000}"/>
    <cellStyle name="Nuovo 27 3" xfId="1261" xr:uid="{00000000-0005-0000-0000-000066080000}"/>
    <cellStyle name="Nuovo 27 3 2" xfId="1262" xr:uid="{00000000-0005-0000-0000-000067080000}"/>
    <cellStyle name="Nuovo 27 3 3" xfId="1263" xr:uid="{00000000-0005-0000-0000-000068080000}"/>
    <cellStyle name="Nuovo 27 3 3 2" xfId="2812" xr:uid="{00000000-0005-0000-0000-000069080000}"/>
    <cellStyle name="Nuovo 27 3 4" xfId="2813" xr:uid="{00000000-0005-0000-0000-00006A080000}"/>
    <cellStyle name="Nuovo 27 4" xfId="1264" xr:uid="{00000000-0005-0000-0000-00006B080000}"/>
    <cellStyle name="Nuovo 27 4 2" xfId="2814" xr:uid="{00000000-0005-0000-0000-00006C080000}"/>
    <cellStyle name="Nuovo 27 4 2 2" xfId="2815" xr:uid="{00000000-0005-0000-0000-00006D080000}"/>
    <cellStyle name="Nuovo 27 4 3" xfId="2816" xr:uid="{00000000-0005-0000-0000-00006E080000}"/>
    <cellStyle name="Nuovo 27 5" xfId="1265" xr:uid="{00000000-0005-0000-0000-00006F080000}"/>
    <cellStyle name="Nuovo 28" xfId="325" xr:uid="{00000000-0005-0000-0000-000070080000}"/>
    <cellStyle name="Nuovo 28 2" xfId="1266" xr:uid="{00000000-0005-0000-0000-000071080000}"/>
    <cellStyle name="Nuovo 28 2 2" xfId="2817" xr:uid="{00000000-0005-0000-0000-000072080000}"/>
    <cellStyle name="Nuovo 28 3" xfId="1267" xr:uid="{00000000-0005-0000-0000-000073080000}"/>
    <cellStyle name="Nuovo 28 3 2" xfId="1268" xr:uid="{00000000-0005-0000-0000-000074080000}"/>
    <cellStyle name="Nuovo 28 3 3" xfId="1269" xr:uid="{00000000-0005-0000-0000-000075080000}"/>
    <cellStyle name="Nuovo 28 3 3 2" xfId="2818" xr:uid="{00000000-0005-0000-0000-000076080000}"/>
    <cellStyle name="Nuovo 28 3 4" xfId="2819" xr:uid="{00000000-0005-0000-0000-000077080000}"/>
    <cellStyle name="Nuovo 28 4" xfId="1270" xr:uid="{00000000-0005-0000-0000-000078080000}"/>
    <cellStyle name="Nuovo 28 4 2" xfId="2820" xr:uid="{00000000-0005-0000-0000-000079080000}"/>
    <cellStyle name="Nuovo 28 4 2 2" xfId="2821" xr:uid="{00000000-0005-0000-0000-00007A080000}"/>
    <cellStyle name="Nuovo 28 4 3" xfId="2822" xr:uid="{00000000-0005-0000-0000-00007B080000}"/>
    <cellStyle name="Nuovo 28 5" xfId="1271" xr:uid="{00000000-0005-0000-0000-00007C080000}"/>
    <cellStyle name="Nuovo 29" xfId="326" xr:uid="{00000000-0005-0000-0000-00007D080000}"/>
    <cellStyle name="Nuovo 29 2" xfId="1272" xr:uid="{00000000-0005-0000-0000-00007E080000}"/>
    <cellStyle name="Nuovo 29 2 2" xfId="2823" xr:uid="{00000000-0005-0000-0000-00007F080000}"/>
    <cellStyle name="Nuovo 29 3" xfId="1273" xr:uid="{00000000-0005-0000-0000-000080080000}"/>
    <cellStyle name="Nuovo 29 3 2" xfId="1274" xr:uid="{00000000-0005-0000-0000-000081080000}"/>
    <cellStyle name="Nuovo 29 3 3" xfId="1275" xr:uid="{00000000-0005-0000-0000-000082080000}"/>
    <cellStyle name="Nuovo 29 3 3 2" xfId="2824" xr:uid="{00000000-0005-0000-0000-000083080000}"/>
    <cellStyle name="Nuovo 29 3 4" xfId="2825" xr:uid="{00000000-0005-0000-0000-000084080000}"/>
    <cellStyle name="Nuovo 29 4" xfId="1276" xr:uid="{00000000-0005-0000-0000-000085080000}"/>
    <cellStyle name="Nuovo 29 4 2" xfId="2826" xr:uid="{00000000-0005-0000-0000-000086080000}"/>
    <cellStyle name="Nuovo 29 4 2 2" xfId="2827" xr:uid="{00000000-0005-0000-0000-000087080000}"/>
    <cellStyle name="Nuovo 29 4 3" xfId="2828" xr:uid="{00000000-0005-0000-0000-000088080000}"/>
    <cellStyle name="Nuovo 29 5" xfId="1277" xr:uid="{00000000-0005-0000-0000-000089080000}"/>
    <cellStyle name="Nuovo 3" xfId="327" xr:uid="{00000000-0005-0000-0000-00008A080000}"/>
    <cellStyle name="Nuovo 3 2" xfId="1278" xr:uid="{00000000-0005-0000-0000-00008B080000}"/>
    <cellStyle name="Nuovo 3 2 2" xfId="2829" xr:uid="{00000000-0005-0000-0000-00008C080000}"/>
    <cellStyle name="Nuovo 3 3" xfId="1279" xr:uid="{00000000-0005-0000-0000-00008D080000}"/>
    <cellStyle name="Nuovo 3 3 2" xfId="1280" xr:uid="{00000000-0005-0000-0000-00008E080000}"/>
    <cellStyle name="Nuovo 3 3 3" xfId="1281" xr:uid="{00000000-0005-0000-0000-00008F080000}"/>
    <cellStyle name="Nuovo 3 3 3 2" xfId="2830" xr:uid="{00000000-0005-0000-0000-000090080000}"/>
    <cellStyle name="Nuovo 3 3 4" xfId="2831" xr:uid="{00000000-0005-0000-0000-000091080000}"/>
    <cellStyle name="Nuovo 3 4" xfId="1282" xr:uid="{00000000-0005-0000-0000-000092080000}"/>
    <cellStyle name="Nuovo 3 4 2" xfId="2832" xr:uid="{00000000-0005-0000-0000-000093080000}"/>
    <cellStyle name="Nuovo 3 4 2 2" xfId="2833" xr:uid="{00000000-0005-0000-0000-000094080000}"/>
    <cellStyle name="Nuovo 3 4 3" xfId="2834" xr:uid="{00000000-0005-0000-0000-000095080000}"/>
    <cellStyle name="Nuovo 3 5" xfId="1283" xr:uid="{00000000-0005-0000-0000-000096080000}"/>
    <cellStyle name="Nuovo 30" xfId="328" xr:uid="{00000000-0005-0000-0000-000097080000}"/>
    <cellStyle name="Nuovo 30 2" xfId="1284" xr:uid="{00000000-0005-0000-0000-000098080000}"/>
    <cellStyle name="Nuovo 30 2 2" xfId="2835" xr:uid="{00000000-0005-0000-0000-000099080000}"/>
    <cellStyle name="Nuovo 30 3" xfId="1285" xr:uid="{00000000-0005-0000-0000-00009A080000}"/>
    <cellStyle name="Nuovo 30 3 2" xfId="1286" xr:uid="{00000000-0005-0000-0000-00009B080000}"/>
    <cellStyle name="Nuovo 30 3 3" xfId="1287" xr:uid="{00000000-0005-0000-0000-00009C080000}"/>
    <cellStyle name="Nuovo 30 3 3 2" xfId="2836" xr:uid="{00000000-0005-0000-0000-00009D080000}"/>
    <cellStyle name="Nuovo 30 3 4" xfId="2837" xr:uid="{00000000-0005-0000-0000-00009E080000}"/>
    <cellStyle name="Nuovo 30 4" xfId="1288" xr:uid="{00000000-0005-0000-0000-00009F080000}"/>
    <cellStyle name="Nuovo 30 4 2" xfId="2838" xr:uid="{00000000-0005-0000-0000-0000A0080000}"/>
    <cellStyle name="Nuovo 30 4 2 2" xfId="2839" xr:uid="{00000000-0005-0000-0000-0000A1080000}"/>
    <cellStyle name="Nuovo 30 4 3" xfId="2840" xr:uid="{00000000-0005-0000-0000-0000A2080000}"/>
    <cellStyle name="Nuovo 30 5" xfId="1289" xr:uid="{00000000-0005-0000-0000-0000A3080000}"/>
    <cellStyle name="Nuovo 31" xfId="329" xr:uid="{00000000-0005-0000-0000-0000A4080000}"/>
    <cellStyle name="Nuovo 31 2" xfId="1290" xr:uid="{00000000-0005-0000-0000-0000A5080000}"/>
    <cellStyle name="Nuovo 31 2 2" xfId="2841" xr:uid="{00000000-0005-0000-0000-0000A6080000}"/>
    <cellStyle name="Nuovo 31 3" xfId="1291" xr:uid="{00000000-0005-0000-0000-0000A7080000}"/>
    <cellStyle name="Nuovo 31 3 2" xfId="1292" xr:uid="{00000000-0005-0000-0000-0000A8080000}"/>
    <cellStyle name="Nuovo 31 3 3" xfId="1293" xr:uid="{00000000-0005-0000-0000-0000A9080000}"/>
    <cellStyle name="Nuovo 31 3 3 2" xfId="2842" xr:uid="{00000000-0005-0000-0000-0000AA080000}"/>
    <cellStyle name="Nuovo 31 3 4" xfId="2843" xr:uid="{00000000-0005-0000-0000-0000AB080000}"/>
    <cellStyle name="Nuovo 31 4" xfId="1294" xr:uid="{00000000-0005-0000-0000-0000AC080000}"/>
    <cellStyle name="Nuovo 31 4 2" xfId="2844" xr:uid="{00000000-0005-0000-0000-0000AD080000}"/>
    <cellStyle name="Nuovo 31 4 2 2" xfId="2845" xr:uid="{00000000-0005-0000-0000-0000AE080000}"/>
    <cellStyle name="Nuovo 31 4 3" xfId="2846" xr:uid="{00000000-0005-0000-0000-0000AF080000}"/>
    <cellStyle name="Nuovo 31 5" xfId="1295" xr:uid="{00000000-0005-0000-0000-0000B0080000}"/>
    <cellStyle name="Nuovo 32" xfId="330" xr:uid="{00000000-0005-0000-0000-0000B1080000}"/>
    <cellStyle name="Nuovo 32 2" xfId="1296" xr:uid="{00000000-0005-0000-0000-0000B2080000}"/>
    <cellStyle name="Nuovo 32 2 2" xfId="2847" xr:uid="{00000000-0005-0000-0000-0000B3080000}"/>
    <cellStyle name="Nuovo 32 3" xfId="1297" xr:uid="{00000000-0005-0000-0000-0000B4080000}"/>
    <cellStyle name="Nuovo 32 3 2" xfId="1298" xr:uid="{00000000-0005-0000-0000-0000B5080000}"/>
    <cellStyle name="Nuovo 32 3 3" xfId="1299" xr:uid="{00000000-0005-0000-0000-0000B6080000}"/>
    <cellStyle name="Nuovo 32 3 3 2" xfId="2848" xr:uid="{00000000-0005-0000-0000-0000B7080000}"/>
    <cellStyle name="Nuovo 32 3 4" xfId="2849" xr:uid="{00000000-0005-0000-0000-0000B8080000}"/>
    <cellStyle name="Nuovo 32 4" xfId="1300" xr:uid="{00000000-0005-0000-0000-0000B9080000}"/>
    <cellStyle name="Nuovo 32 4 2" xfId="2850" xr:uid="{00000000-0005-0000-0000-0000BA080000}"/>
    <cellStyle name="Nuovo 32 4 2 2" xfId="2851" xr:uid="{00000000-0005-0000-0000-0000BB080000}"/>
    <cellStyle name="Nuovo 32 4 3" xfId="2852" xr:uid="{00000000-0005-0000-0000-0000BC080000}"/>
    <cellStyle name="Nuovo 32 5" xfId="1301" xr:uid="{00000000-0005-0000-0000-0000BD080000}"/>
    <cellStyle name="Nuovo 33" xfId="331" xr:uid="{00000000-0005-0000-0000-0000BE080000}"/>
    <cellStyle name="Nuovo 33 2" xfId="1302" xr:uid="{00000000-0005-0000-0000-0000BF080000}"/>
    <cellStyle name="Nuovo 33 2 2" xfId="2853" xr:uid="{00000000-0005-0000-0000-0000C0080000}"/>
    <cellStyle name="Nuovo 33 3" xfId="1303" xr:uid="{00000000-0005-0000-0000-0000C1080000}"/>
    <cellStyle name="Nuovo 33 3 2" xfId="1304" xr:uid="{00000000-0005-0000-0000-0000C2080000}"/>
    <cellStyle name="Nuovo 33 3 3" xfId="1305" xr:uid="{00000000-0005-0000-0000-0000C3080000}"/>
    <cellStyle name="Nuovo 33 3 3 2" xfId="2854" xr:uid="{00000000-0005-0000-0000-0000C4080000}"/>
    <cellStyle name="Nuovo 33 3 4" xfId="2855" xr:uid="{00000000-0005-0000-0000-0000C5080000}"/>
    <cellStyle name="Nuovo 33 4" xfId="1306" xr:uid="{00000000-0005-0000-0000-0000C6080000}"/>
    <cellStyle name="Nuovo 33 4 2" xfId="2856" xr:uid="{00000000-0005-0000-0000-0000C7080000}"/>
    <cellStyle name="Nuovo 33 4 2 2" xfId="2857" xr:uid="{00000000-0005-0000-0000-0000C8080000}"/>
    <cellStyle name="Nuovo 33 4 3" xfId="2858" xr:uid="{00000000-0005-0000-0000-0000C9080000}"/>
    <cellStyle name="Nuovo 33 5" xfId="1307" xr:uid="{00000000-0005-0000-0000-0000CA080000}"/>
    <cellStyle name="Nuovo 34" xfId="332" xr:uid="{00000000-0005-0000-0000-0000CB080000}"/>
    <cellStyle name="Nuovo 34 2" xfId="1308" xr:uid="{00000000-0005-0000-0000-0000CC080000}"/>
    <cellStyle name="Nuovo 34 2 2" xfId="2859" xr:uid="{00000000-0005-0000-0000-0000CD080000}"/>
    <cellStyle name="Nuovo 34 3" xfId="1309" xr:uid="{00000000-0005-0000-0000-0000CE080000}"/>
    <cellStyle name="Nuovo 34 3 2" xfId="1310" xr:uid="{00000000-0005-0000-0000-0000CF080000}"/>
    <cellStyle name="Nuovo 34 3 3" xfId="1311" xr:uid="{00000000-0005-0000-0000-0000D0080000}"/>
    <cellStyle name="Nuovo 34 3 3 2" xfId="2860" xr:uid="{00000000-0005-0000-0000-0000D1080000}"/>
    <cellStyle name="Nuovo 34 3 4" xfId="2861" xr:uid="{00000000-0005-0000-0000-0000D2080000}"/>
    <cellStyle name="Nuovo 34 4" xfId="1312" xr:uid="{00000000-0005-0000-0000-0000D3080000}"/>
    <cellStyle name="Nuovo 34 4 2" xfId="2862" xr:uid="{00000000-0005-0000-0000-0000D4080000}"/>
    <cellStyle name="Nuovo 34 4 2 2" xfId="2863" xr:uid="{00000000-0005-0000-0000-0000D5080000}"/>
    <cellStyle name="Nuovo 34 4 3" xfId="2864" xr:uid="{00000000-0005-0000-0000-0000D6080000}"/>
    <cellStyle name="Nuovo 34 5" xfId="1313" xr:uid="{00000000-0005-0000-0000-0000D7080000}"/>
    <cellStyle name="Nuovo 35" xfId="333" xr:uid="{00000000-0005-0000-0000-0000D8080000}"/>
    <cellStyle name="Nuovo 35 2" xfId="1314" xr:uid="{00000000-0005-0000-0000-0000D9080000}"/>
    <cellStyle name="Nuovo 35 2 2" xfId="2865" xr:uid="{00000000-0005-0000-0000-0000DA080000}"/>
    <cellStyle name="Nuovo 35 3" xfId="1315" xr:uid="{00000000-0005-0000-0000-0000DB080000}"/>
    <cellStyle name="Nuovo 35 3 2" xfId="1316" xr:uid="{00000000-0005-0000-0000-0000DC080000}"/>
    <cellStyle name="Nuovo 35 3 3" xfId="1317" xr:uid="{00000000-0005-0000-0000-0000DD080000}"/>
    <cellStyle name="Nuovo 35 3 3 2" xfId="2866" xr:uid="{00000000-0005-0000-0000-0000DE080000}"/>
    <cellStyle name="Nuovo 35 3 4" xfId="2867" xr:uid="{00000000-0005-0000-0000-0000DF080000}"/>
    <cellStyle name="Nuovo 35 4" xfId="1318" xr:uid="{00000000-0005-0000-0000-0000E0080000}"/>
    <cellStyle name="Nuovo 35 4 2" xfId="2868" xr:uid="{00000000-0005-0000-0000-0000E1080000}"/>
    <cellStyle name="Nuovo 35 4 2 2" xfId="2869" xr:uid="{00000000-0005-0000-0000-0000E2080000}"/>
    <cellStyle name="Nuovo 35 4 3" xfId="2870" xr:uid="{00000000-0005-0000-0000-0000E3080000}"/>
    <cellStyle name="Nuovo 35 5" xfId="1319" xr:uid="{00000000-0005-0000-0000-0000E4080000}"/>
    <cellStyle name="Nuovo 36" xfId="334" xr:uid="{00000000-0005-0000-0000-0000E5080000}"/>
    <cellStyle name="Nuovo 36 2" xfId="1320" xr:uid="{00000000-0005-0000-0000-0000E6080000}"/>
    <cellStyle name="Nuovo 36 2 2" xfId="2871" xr:uid="{00000000-0005-0000-0000-0000E7080000}"/>
    <cellStyle name="Nuovo 36 3" xfId="1321" xr:uid="{00000000-0005-0000-0000-0000E8080000}"/>
    <cellStyle name="Nuovo 36 3 2" xfId="1322" xr:uid="{00000000-0005-0000-0000-0000E9080000}"/>
    <cellStyle name="Nuovo 36 3 3" xfId="1323" xr:uid="{00000000-0005-0000-0000-0000EA080000}"/>
    <cellStyle name="Nuovo 36 3 3 2" xfId="2872" xr:uid="{00000000-0005-0000-0000-0000EB080000}"/>
    <cellStyle name="Nuovo 36 3 4" xfId="2873" xr:uid="{00000000-0005-0000-0000-0000EC080000}"/>
    <cellStyle name="Nuovo 36 4" xfId="1324" xr:uid="{00000000-0005-0000-0000-0000ED080000}"/>
    <cellStyle name="Nuovo 36 4 2" xfId="2874" xr:uid="{00000000-0005-0000-0000-0000EE080000}"/>
    <cellStyle name="Nuovo 36 4 2 2" xfId="2875" xr:uid="{00000000-0005-0000-0000-0000EF080000}"/>
    <cellStyle name="Nuovo 36 4 3" xfId="2876" xr:uid="{00000000-0005-0000-0000-0000F0080000}"/>
    <cellStyle name="Nuovo 36 5" xfId="1325" xr:uid="{00000000-0005-0000-0000-0000F1080000}"/>
    <cellStyle name="Nuovo 37" xfId="335" xr:uid="{00000000-0005-0000-0000-0000F2080000}"/>
    <cellStyle name="Nuovo 37 2" xfId="1326" xr:uid="{00000000-0005-0000-0000-0000F3080000}"/>
    <cellStyle name="Nuovo 37 2 2" xfId="2877" xr:uid="{00000000-0005-0000-0000-0000F4080000}"/>
    <cellStyle name="Nuovo 37 3" xfId="1327" xr:uid="{00000000-0005-0000-0000-0000F5080000}"/>
    <cellStyle name="Nuovo 37 3 2" xfId="1328" xr:uid="{00000000-0005-0000-0000-0000F6080000}"/>
    <cellStyle name="Nuovo 37 3 3" xfId="1329" xr:uid="{00000000-0005-0000-0000-0000F7080000}"/>
    <cellStyle name="Nuovo 37 3 3 2" xfId="2878" xr:uid="{00000000-0005-0000-0000-0000F8080000}"/>
    <cellStyle name="Nuovo 37 3 4" xfId="2879" xr:uid="{00000000-0005-0000-0000-0000F9080000}"/>
    <cellStyle name="Nuovo 37 4" xfId="1330" xr:uid="{00000000-0005-0000-0000-0000FA080000}"/>
    <cellStyle name="Nuovo 37 4 2" xfId="2880" xr:uid="{00000000-0005-0000-0000-0000FB080000}"/>
    <cellStyle name="Nuovo 37 4 2 2" xfId="2881" xr:uid="{00000000-0005-0000-0000-0000FC080000}"/>
    <cellStyle name="Nuovo 37 4 3" xfId="2882" xr:uid="{00000000-0005-0000-0000-0000FD080000}"/>
    <cellStyle name="Nuovo 37 5" xfId="1331" xr:uid="{00000000-0005-0000-0000-0000FE080000}"/>
    <cellStyle name="Nuovo 38" xfId="336" xr:uid="{00000000-0005-0000-0000-0000FF080000}"/>
    <cellStyle name="Nuovo 38 2" xfId="1332" xr:uid="{00000000-0005-0000-0000-000000090000}"/>
    <cellStyle name="Nuovo 38 2 2" xfId="2883" xr:uid="{00000000-0005-0000-0000-000001090000}"/>
    <cellStyle name="Nuovo 38 3" xfId="1333" xr:uid="{00000000-0005-0000-0000-000002090000}"/>
    <cellStyle name="Nuovo 38 3 2" xfId="1334" xr:uid="{00000000-0005-0000-0000-000003090000}"/>
    <cellStyle name="Nuovo 38 3 3" xfId="1335" xr:uid="{00000000-0005-0000-0000-000004090000}"/>
    <cellStyle name="Nuovo 38 3 3 2" xfId="2884" xr:uid="{00000000-0005-0000-0000-000005090000}"/>
    <cellStyle name="Nuovo 38 3 4" xfId="2885" xr:uid="{00000000-0005-0000-0000-000006090000}"/>
    <cellStyle name="Nuovo 38 4" xfId="1336" xr:uid="{00000000-0005-0000-0000-000007090000}"/>
    <cellStyle name="Nuovo 38 4 2" xfId="2886" xr:uid="{00000000-0005-0000-0000-000008090000}"/>
    <cellStyle name="Nuovo 38 4 2 2" xfId="2887" xr:uid="{00000000-0005-0000-0000-000009090000}"/>
    <cellStyle name="Nuovo 38 4 3" xfId="2888" xr:uid="{00000000-0005-0000-0000-00000A090000}"/>
    <cellStyle name="Nuovo 38 5" xfId="1337" xr:uid="{00000000-0005-0000-0000-00000B090000}"/>
    <cellStyle name="Nuovo 39" xfId="337" xr:uid="{00000000-0005-0000-0000-00000C090000}"/>
    <cellStyle name="Nuovo 39 2" xfId="1338" xr:uid="{00000000-0005-0000-0000-00000D090000}"/>
    <cellStyle name="Nuovo 39 2 2" xfId="2889" xr:uid="{00000000-0005-0000-0000-00000E090000}"/>
    <cellStyle name="Nuovo 39 3" xfId="1339" xr:uid="{00000000-0005-0000-0000-00000F090000}"/>
    <cellStyle name="Nuovo 39 3 2" xfId="1340" xr:uid="{00000000-0005-0000-0000-000010090000}"/>
    <cellStyle name="Nuovo 39 3 3" xfId="1341" xr:uid="{00000000-0005-0000-0000-000011090000}"/>
    <cellStyle name="Nuovo 39 3 3 2" xfId="2890" xr:uid="{00000000-0005-0000-0000-000012090000}"/>
    <cellStyle name="Nuovo 39 3 4" xfId="2891" xr:uid="{00000000-0005-0000-0000-000013090000}"/>
    <cellStyle name="Nuovo 39 4" xfId="1342" xr:uid="{00000000-0005-0000-0000-000014090000}"/>
    <cellStyle name="Nuovo 39 4 2" xfId="2892" xr:uid="{00000000-0005-0000-0000-000015090000}"/>
    <cellStyle name="Nuovo 39 4 2 2" xfId="2893" xr:uid="{00000000-0005-0000-0000-000016090000}"/>
    <cellStyle name="Nuovo 39 4 3" xfId="2894" xr:uid="{00000000-0005-0000-0000-000017090000}"/>
    <cellStyle name="Nuovo 39 5" xfId="1343" xr:uid="{00000000-0005-0000-0000-000018090000}"/>
    <cellStyle name="Nuovo 4" xfId="338" xr:uid="{00000000-0005-0000-0000-000019090000}"/>
    <cellStyle name="Nuovo 4 2" xfId="1344" xr:uid="{00000000-0005-0000-0000-00001A090000}"/>
    <cellStyle name="Nuovo 4 2 2" xfId="2895" xr:uid="{00000000-0005-0000-0000-00001B090000}"/>
    <cellStyle name="Nuovo 4 3" xfId="1345" xr:uid="{00000000-0005-0000-0000-00001C090000}"/>
    <cellStyle name="Nuovo 4 3 2" xfId="1346" xr:uid="{00000000-0005-0000-0000-00001D090000}"/>
    <cellStyle name="Nuovo 4 3 3" xfId="1347" xr:uid="{00000000-0005-0000-0000-00001E090000}"/>
    <cellStyle name="Nuovo 4 3 3 2" xfId="2896" xr:uid="{00000000-0005-0000-0000-00001F090000}"/>
    <cellStyle name="Nuovo 4 3 4" xfId="2897" xr:uid="{00000000-0005-0000-0000-000020090000}"/>
    <cellStyle name="Nuovo 4 4" xfId="1348" xr:uid="{00000000-0005-0000-0000-000021090000}"/>
    <cellStyle name="Nuovo 4 4 2" xfId="2898" xr:uid="{00000000-0005-0000-0000-000022090000}"/>
    <cellStyle name="Nuovo 4 4 2 2" xfId="2899" xr:uid="{00000000-0005-0000-0000-000023090000}"/>
    <cellStyle name="Nuovo 4 4 3" xfId="2900" xr:uid="{00000000-0005-0000-0000-000024090000}"/>
    <cellStyle name="Nuovo 4 5" xfId="1349" xr:uid="{00000000-0005-0000-0000-000025090000}"/>
    <cellStyle name="Nuovo 40" xfId="339" xr:uid="{00000000-0005-0000-0000-000026090000}"/>
    <cellStyle name="Nuovo 40 2" xfId="1350" xr:uid="{00000000-0005-0000-0000-000027090000}"/>
    <cellStyle name="Nuovo 40 2 2" xfId="2901" xr:uid="{00000000-0005-0000-0000-000028090000}"/>
    <cellStyle name="Nuovo 40 3" xfId="1351" xr:uid="{00000000-0005-0000-0000-000029090000}"/>
    <cellStyle name="Nuovo 40 3 2" xfId="1352" xr:uid="{00000000-0005-0000-0000-00002A090000}"/>
    <cellStyle name="Nuovo 40 3 3" xfId="1353" xr:uid="{00000000-0005-0000-0000-00002B090000}"/>
    <cellStyle name="Nuovo 40 3 3 2" xfId="2902" xr:uid="{00000000-0005-0000-0000-00002C090000}"/>
    <cellStyle name="Nuovo 40 3 4" xfId="2903" xr:uid="{00000000-0005-0000-0000-00002D090000}"/>
    <cellStyle name="Nuovo 40 4" xfId="1354" xr:uid="{00000000-0005-0000-0000-00002E090000}"/>
    <cellStyle name="Nuovo 40 4 2" xfId="2904" xr:uid="{00000000-0005-0000-0000-00002F090000}"/>
    <cellStyle name="Nuovo 40 4 2 2" xfId="2905" xr:uid="{00000000-0005-0000-0000-000030090000}"/>
    <cellStyle name="Nuovo 40 4 3" xfId="2906" xr:uid="{00000000-0005-0000-0000-000031090000}"/>
    <cellStyle name="Nuovo 40 5" xfId="1355" xr:uid="{00000000-0005-0000-0000-000032090000}"/>
    <cellStyle name="Nuovo 41" xfId="340" xr:uid="{00000000-0005-0000-0000-000033090000}"/>
    <cellStyle name="Nuovo 41 2" xfId="1356" xr:uid="{00000000-0005-0000-0000-000034090000}"/>
    <cellStyle name="Nuovo 41 2 2" xfId="2907" xr:uid="{00000000-0005-0000-0000-000035090000}"/>
    <cellStyle name="Nuovo 41 3" xfId="1357" xr:uid="{00000000-0005-0000-0000-000036090000}"/>
    <cellStyle name="Nuovo 41 3 2" xfId="1358" xr:uid="{00000000-0005-0000-0000-000037090000}"/>
    <cellStyle name="Nuovo 41 3 3" xfId="1359" xr:uid="{00000000-0005-0000-0000-000038090000}"/>
    <cellStyle name="Nuovo 41 3 3 2" xfId="2908" xr:uid="{00000000-0005-0000-0000-000039090000}"/>
    <cellStyle name="Nuovo 41 3 4" xfId="2909" xr:uid="{00000000-0005-0000-0000-00003A090000}"/>
    <cellStyle name="Nuovo 41 4" xfId="1360" xr:uid="{00000000-0005-0000-0000-00003B090000}"/>
    <cellStyle name="Nuovo 41 4 2" xfId="2910" xr:uid="{00000000-0005-0000-0000-00003C090000}"/>
    <cellStyle name="Nuovo 41 4 2 2" xfId="2911" xr:uid="{00000000-0005-0000-0000-00003D090000}"/>
    <cellStyle name="Nuovo 41 4 3" xfId="2912" xr:uid="{00000000-0005-0000-0000-00003E090000}"/>
    <cellStyle name="Nuovo 41 5" xfId="1361" xr:uid="{00000000-0005-0000-0000-00003F090000}"/>
    <cellStyle name="Nuovo 42" xfId="341" xr:uid="{00000000-0005-0000-0000-000040090000}"/>
    <cellStyle name="Nuovo 42 2" xfId="1362" xr:uid="{00000000-0005-0000-0000-000041090000}"/>
    <cellStyle name="Nuovo 42 2 2" xfId="2913" xr:uid="{00000000-0005-0000-0000-000042090000}"/>
    <cellStyle name="Nuovo 42 3" xfId="1363" xr:uid="{00000000-0005-0000-0000-000043090000}"/>
    <cellStyle name="Nuovo 42 3 2" xfId="1364" xr:uid="{00000000-0005-0000-0000-000044090000}"/>
    <cellStyle name="Nuovo 42 3 3" xfId="1365" xr:uid="{00000000-0005-0000-0000-000045090000}"/>
    <cellStyle name="Nuovo 42 3 3 2" xfId="2914" xr:uid="{00000000-0005-0000-0000-000046090000}"/>
    <cellStyle name="Nuovo 42 3 4" xfId="2915" xr:uid="{00000000-0005-0000-0000-000047090000}"/>
    <cellStyle name="Nuovo 42 4" xfId="1366" xr:uid="{00000000-0005-0000-0000-000048090000}"/>
    <cellStyle name="Nuovo 42 4 2" xfId="2916" xr:uid="{00000000-0005-0000-0000-000049090000}"/>
    <cellStyle name="Nuovo 42 4 2 2" xfId="2917" xr:uid="{00000000-0005-0000-0000-00004A090000}"/>
    <cellStyle name="Nuovo 42 4 3" xfId="2918" xr:uid="{00000000-0005-0000-0000-00004B090000}"/>
    <cellStyle name="Nuovo 42 5" xfId="1367" xr:uid="{00000000-0005-0000-0000-00004C090000}"/>
    <cellStyle name="Nuovo 43" xfId="342" xr:uid="{00000000-0005-0000-0000-00004D090000}"/>
    <cellStyle name="Nuovo 43 2" xfId="1368" xr:uid="{00000000-0005-0000-0000-00004E090000}"/>
    <cellStyle name="Nuovo 43 2 2" xfId="2919" xr:uid="{00000000-0005-0000-0000-00004F090000}"/>
    <cellStyle name="Nuovo 43 3" xfId="1369" xr:uid="{00000000-0005-0000-0000-000050090000}"/>
    <cellStyle name="Nuovo 43 3 2" xfId="1370" xr:uid="{00000000-0005-0000-0000-000051090000}"/>
    <cellStyle name="Nuovo 43 3 3" xfId="1371" xr:uid="{00000000-0005-0000-0000-000052090000}"/>
    <cellStyle name="Nuovo 43 3 3 2" xfId="2920" xr:uid="{00000000-0005-0000-0000-000053090000}"/>
    <cellStyle name="Nuovo 43 3 4" xfId="2921" xr:uid="{00000000-0005-0000-0000-000054090000}"/>
    <cellStyle name="Nuovo 43 4" xfId="1372" xr:uid="{00000000-0005-0000-0000-000055090000}"/>
    <cellStyle name="Nuovo 43 4 2" xfId="2922" xr:uid="{00000000-0005-0000-0000-000056090000}"/>
    <cellStyle name="Nuovo 43 4 2 2" xfId="2923" xr:uid="{00000000-0005-0000-0000-000057090000}"/>
    <cellStyle name="Nuovo 43 4 3" xfId="2924" xr:uid="{00000000-0005-0000-0000-000058090000}"/>
    <cellStyle name="Nuovo 43 5" xfId="1373" xr:uid="{00000000-0005-0000-0000-000059090000}"/>
    <cellStyle name="Nuovo 44" xfId="343" xr:uid="{00000000-0005-0000-0000-00005A090000}"/>
    <cellStyle name="Nuovo 44 2" xfId="1374" xr:uid="{00000000-0005-0000-0000-00005B090000}"/>
    <cellStyle name="Nuovo 44 2 2" xfId="2925" xr:uid="{00000000-0005-0000-0000-00005C090000}"/>
    <cellStyle name="Nuovo 44 3" xfId="1375" xr:uid="{00000000-0005-0000-0000-00005D090000}"/>
    <cellStyle name="Nuovo 44 3 2" xfId="1376" xr:uid="{00000000-0005-0000-0000-00005E090000}"/>
    <cellStyle name="Nuovo 44 3 3" xfId="1377" xr:uid="{00000000-0005-0000-0000-00005F090000}"/>
    <cellStyle name="Nuovo 44 3 3 2" xfId="2926" xr:uid="{00000000-0005-0000-0000-000060090000}"/>
    <cellStyle name="Nuovo 44 3 4" xfId="2927" xr:uid="{00000000-0005-0000-0000-000061090000}"/>
    <cellStyle name="Nuovo 44 4" xfId="1378" xr:uid="{00000000-0005-0000-0000-000062090000}"/>
    <cellStyle name="Nuovo 44 4 2" xfId="2928" xr:uid="{00000000-0005-0000-0000-000063090000}"/>
    <cellStyle name="Nuovo 44 4 2 2" xfId="2929" xr:uid="{00000000-0005-0000-0000-000064090000}"/>
    <cellStyle name="Nuovo 44 4 3" xfId="2930" xr:uid="{00000000-0005-0000-0000-000065090000}"/>
    <cellStyle name="Nuovo 44 5" xfId="1379" xr:uid="{00000000-0005-0000-0000-000066090000}"/>
    <cellStyle name="Nuovo 45" xfId="1380" xr:uid="{00000000-0005-0000-0000-000067090000}"/>
    <cellStyle name="Nuovo 45 2" xfId="2931" xr:uid="{00000000-0005-0000-0000-000068090000}"/>
    <cellStyle name="Nuovo 46" xfId="1381" xr:uid="{00000000-0005-0000-0000-000069090000}"/>
    <cellStyle name="Nuovo 46 2" xfId="1382" xr:uid="{00000000-0005-0000-0000-00006A090000}"/>
    <cellStyle name="Nuovo 46 3" xfId="1383" xr:uid="{00000000-0005-0000-0000-00006B090000}"/>
    <cellStyle name="Nuovo 46 3 2" xfId="2932" xr:uid="{00000000-0005-0000-0000-00006C090000}"/>
    <cellStyle name="Nuovo 46 4" xfId="2933" xr:uid="{00000000-0005-0000-0000-00006D090000}"/>
    <cellStyle name="Nuovo 47" xfId="1384" xr:uid="{00000000-0005-0000-0000-00006E090000}"/>
    <cellStyle name="Nuovo 47 2" xfId="2934" xr:uid="{00000000-0005-0000-0000-00006F090000}"/>
    <cellStyle name="Nuovo 47 2 2" xfId="2935" xr:uid="{00000000-0005-0000-0000-000070090000}"/>
    <cellStyle name="Nuovo 47 3" xfId="2936" xr:uid="{00000000-0005-0000-0000-000071090000}"/>
    <cellStyle name="Nuovo 48" xfId="1385" xr:uid="{00000000-0005-0000-0000-000072090000}"/>
    <cellStyle name="Nuovo 5" xfId="344" xr:uid="{00000000-0005-0000-0000-000073090000}"/>
    <cellStyle name="Nuovo 5 2" xfId="1386" xr:uid="{00000000-0005-0000-0000-000074090000}"/>
    <cellStyle name="Nuovo 5 2 2" xfId="2937" xr:uid="{00000000-0005-0000-0000-000075090000}"/>
    <cellStyle name="Nuovo 5 3" xfId="1387" xr:uid="{00000000-0005-0000-0000-000076090000}"/>
    <cellStyle name="Nuovo 5 3 2" xfId="1388" xr:uid="{00000000-0005-0000-0000-000077090000}"/>
    <cellStyle name="Nuovo 5 3 3" xfId="1389" xr:uid="{00000000-0005-0000-0000-000078090000}"/>
    <cellStyle name="Nuovo 5 3 3 2" xfId="2938" xr:uid="{00000000-0005-0000-0000-000079090000}"/>
    <cellStyle name="Nuovo 5 3 4" xfId="2939" xr:uid="{00000000-0005-0000-0000-00007A090000}"/>
    <cellStyle name="Nuovo 5 4" xfId="1390" xr:uid="{00000000-0005-0000-0000-00007B090000}"/>
    <cellStyle name="Nuovo 5 4 2" xfId="2940" xr:uid="{00000000-0005-0000-0000-00007C090000}"/>
    <cellStyle name="Nuovo 5 4 2 2" xfId="2941" xr:uid="{00000000-0005-0000-0000-00007D090000}"/>
    <cellStyle name="Nuovo 5 4 3" xfId="2942" xr:uid="{00000000-0005-0000-0000-00007E090000}"/>
    <cellStyle name="Nuovo 5 5" xfId="1391" xr:uid="{00000000-0005-0000-0000-00007F090000}"/>
    <cellStyle name="Nuovo 6" xfId="345" xr:uid="{00000000-0005-0000-0000-000080090000}"/>
    <cellStyle name="Nuovo 6 2" xfId="1392" xr:uid="{00000000-0005-0000-0000-000081090000}"/>
    <cellStyle name="Nuovo 6 2 2" xfId="2943" xr:uid="{00000000-0005-0000-0000-000082090000}"/>
    <cellStyle name="Nuovo 6 3" xfId="1393" xr:uid="{00000000-0005-0000-0000-000083090000}"/>
    <cellStyle name="Nuovo 6 3 2" xfId="1394" xr:uid="{00000000-0005-0000-0000-000084090000}"/>
    <cellStyle name="Nuovo 6 3 3" xfId="1395" xr:uid="{00000000-0005-0000-0000-000085090000}"/>
    <cellStyle name="Nuovo 6 3 3 2" xfId="2944" xr:uid="{00000000-0005-0000-0000-000086090000}"/>
    <cellStyle name="Nuovo 6 3 4" xfId="2945" xr:uid="{00000000-0005-0000-0000-000087090000}"/>
    <cellStyle name="Nuovo 6 4" xfId="1396" xr:uid="{00000000-0005-0000-0000-000088090000}"/>
    <cellStyle name="Nuovo 6 4 2" xfId="2946" xr:uid="{00000000-0005-0000-0000-000089090000}"/>
    <cellStyle name="Nuovo 6 4 2 2" xfId="2947" xr:uid="{00000000-0005-0000-0000-00008A090000}"/>
    <cellStyle name="Nuovo 6 4 3" xfId="2948" xr:uid="{00000000-0005-0000-0000-00008B090000}"/>
    <cellStyle name="Nuovo 6 5" xfId="1397" xr:uid="{00000000-0005-0000-0000-00008C090000}"/>
    <cellStyle name="Nuovo 7" xfId="346" xr:uid="{00000000-0005-0000-0000-00008D090000}"/>
    <cellStyle name="Nuovo 7 2" xfId="1398" xr:uid="{00000000-0005-0000-0000-00008E090000}"/>
    <cellStyle name="Nuovo 7 2 2" xfId="2949" xr:uid="{00000000-0005-0000-0000-00008F090000}"/>
    <cellStyle name="Nuovo 7 3" xfId="1399" xr:uid="{00000000-0005-0000-0000-000090090000}"/>
    <cellStyle name="Nuovo 7 3 2" xfId="1400" xr:uid="{00000000-0005-0000-0000-000091090000}"/>
    <cellStyle name="Nuovo 7 3 3" xfId="1401" xr:uid="{00000000-0005-0000-0000-000092090000}"/>
    <cellStyle name="Nuovo 7 3 3 2" xfId="2950" xr:uid="{00000000-0005-0000-0000-000093090000}"/>
    <cellStyle name="Nuovo 7 3 4" xfId="2951" xr:uid="{00000000-0005-0000-0000-000094090000}"/>
    <cellStyle name="Nuovo 7 4" xfId="1402" xr:uid="{00000000-0005-0000-0000-000095090000}"/>
    <cellStyle name="Nuovo 7 4 2" xfId="2952" xr:uid="{00000000-0005-0000-0000-000096090000}"/>
    <cellStyle name="Nuovo 7 4 2 2" xfId="2953" xr:uid="{00000000-0005-0000-0000-000097090000}"/>
    <cellStyle name="Nuovo 7 4 3" xfId="2954" xr:uid="{00000000-0005-0000-0000-000098090000}"/>
    <cellStyle name="Nuovo 7 5" xfId="1403" xr:uid="{00000000-0005-0000-0000-000099090000}"/>
    <cellStyle name="Nuovo 8" xfId="347" xr:uid="{00000000-0005-0000-0000-00009A090000}"/>
    <cellStyle name="Nuovo 8 2" xfId="1404" xr:uid="{00000000-0005-0000-0000-00009B090000}"/>
    <cellStyle name="Nuovo 8 2 2" xfId="2955" xr:uid="{00000000-0005-0000-0000-00009C090000}"/>
    <cellStyle name="Nuovo 8 3" xfId="1405" xr:uid="{00000000-0005-0000-0000-00009D090000}"/>
    <cellStyle name="Nuovo 8 3 2" xfId="1406" xr:uid="{00000000-0005-0000-0000-00009E090000}"/>
    <cellStyle name="Nuovo 8 3 3" xfId="1407" xr:uid="{00000000-0005-0000-0000-00009F090000}"/>
    <cellStyle name="Nuovo 8 3 3 2" xfId="2956" xr:uid="{00000000-0005-0000-0000-0000A0090000}"/>
    <cellStyle name="Nuovo 8 3 4" xfId="2957" xr:uid="{00000000-0005-0000-0000-0000A1090000}"/>
    <cellStyle name="Nuovo 8 4" xfId="1408" xr:uid="{00000000-0005-0000-0000-0000A2090000}"/>
    <cellStyle name="Nuovo 8 4 2" xfId="2958" xr:uid="{00000000-0005-0000-0000-0000A3090000}"/>
    <cellStyle name="Nuovo 8 4 2 2" xfId="2959" xr:uid="{00000000-0005-0000-0000-0000A4090000}"/>
    <cellStyle name="Nuovo 8 4 3" xfId="2960" xr:uid="{00000000-0005-0000-0000-0000A5090000}"/>
    <cellStyle name="Nuovo 8 5" xfId="1409" xr:uid="{00000000-0005-0000-0000-0000A6090000}"/>
    <cellStyle name="Nuovo 9" xfId="348" xr:uid="{00000000-0005-0000-0000-0000A7090000}"/>
    <cellStyle name="Nuovo 9 2" xfId="1410" xr:uid="{00000000-0005-0000-0000-0000A8090000}"/>
    <cellStyle name="Nuovo 9 2 2" xfId="2961" xr:uid="{00000000-0005-0000-0000-0000A9090000}"/>
    <cellStyle name="Nuovo 9 3" xfId="1411" xr:uid="{00000000-0005-0000-0000-0000AA090000}"/>
    <cellStyle name="Nuovo 9 3 2" xfId="1412" xr:uid="{00000000-0005-0000-0000-0000AB090000}"/>
    <cellStyle name="Nuovo 9 3 3" xfId="1413" xr:uid="{00000000-0005-0000-0000-0000AC090000}"/>
    <cellStyle name="Nuovo 9 3 3 2" xfId="2962" xr:uid="{00000000-0005-0000-0000-0000AD090000}"/>
    <cellStyle name="Nuovo 9 3 4" xfId="2963" xr:uid="{00000000-0005-0000-0000-0000AE090000}"/>
    <cellStyle name="Nuovo 9 4" xfId="1414" xr:uid="{00000000-0005-0000-0000-0000AF090000}"/>
    <cellStyle name="Nuovo 9 4 2" xfId="2964" xr:uid="{00000000-0005-0000-0000-0000B0090000}"/>
    <cellStyle name="Nuovo 9 4 2 2" xfId="2965" xr:uid="{00000000-0005-0000-0000-0000B1090000}"/>
    <cellStyle name="Nuovo 9 4 3" xfId="2966" xr:uid="{00000000-0005-0000-0000-0000B2090000}"/>
    <cellStyle name="Nuovo 9 5" xfId="1415" xr:uid="{00000000-0005-0000-0000-0000B3090000}"/>
    <cellStyle name="Output" xfId="349" builtinId="21" customBuiltin="1"/>
    <cellStyle name="Output 2" xfId="1416" xr:uid="{00000000-0005-0000-0000-0000B5090000}"/>
    <cellStyle name="Output 2 2" xfId="1417" xr:uid="{00000000-0005-0000-0000-0000B6090000}"/>
    <cellStyle name="Output 2 3" xfId="1418" xr:uid="{00000000-0005-0000-0000-0000B7090000}"/>
    <cellStyle name="Output 2 4" xfId="1419" xr:uid="{00000000-0005-0000-0000-0000B8090000}"/>
    <cellStyle name="Output 2 5" xfId="1420" xr:uid="{00000000-0005-0000-0000-0000B9090000}"/>
    <cellStyle name="Output 2 6" xfId="1421" xr:uid="{00000000-0005-0000-0000-0000BA090000}"/>
    <cellStyle name="Output 3" xfId="1422" xr:uid="{00000000-0005-0000-0000-0000BB090000}"/>
    <cellStyle name="Output 3 2" xfId="1423" xr:uid="{00000000-0005-0000-0000-0000BC090000}"/>
    <cellStyle name="Output 3 3" xfId="1424" xr:uid="{00000000-0005-0000-0000-0000BD090000}"/>
    <cellStyle name="Output 3 4" xfId="1425" xr:uid="{00000000-0005-0000-0000-0000BE090000}"/>
    <cellStyle name="Output 3 5" xfId="1426" xr:uid="{00000000-0005-0000-0000-0000BF090000}"/>
    <cellStyle name="Output 4" xfId="2967" xr:uid="{00000000-0005-0000-0000-0000C0090000}"/>
    <cellStyle name="Overskrift 1 2" xfId="2968" xr:uid="{00000000-0005-0000-0000-0000C1090000}"/>
    <cellStyle name="Overskrift 2 2" xfId="2969" xr:uid="{00000000-0005-0000-0000-0000C2090000}"/>
    <cellStyle name="Overskrift 3 2" xfId="2970" xr:uid="{00000000-0005-0000-0000-0000C3090000}"/>
    <cellStyle name="Overskrift 4 2" xfId="2971" xr:uid="{00000000-0005-0000-0000-0000C4090000}"/>
    <cellStyle name="Percen - Type1" xfId="1427" xr:uid="{00000000-0005-0000-0000-0000C5090000}"/>
    <cellStyle name="Percent" xfId="350" builtinId="5"/>
    <cellStyle name="Percent 2" xfId="351" xr:uid="{00000000-0005-0000-0000-0000C7090000}"/>
    <cellStyle name="Percent 2 2" xfId="2972" xr:uid="{00000000-0005-0000-0000-0000C8090000}"/>
    <cellStyle name="Percent 3" xfId="1428" xr:uid="{00000000-0005-0000-0000-0000C9090000}"/>
    <cellStyle name="Percent 3 2" xfId="1429" xr:uid="{00000000-0005-0000-0000-0000CA090000}"/>
    <cellStyle name="Percent 3 3" xfId="1430" xr:uid="{00000000-0005-0000-0000-0000CB090000}"/>
    <cellStyle name="Percent 3 3 2" xfId="1431" xr:uid="{00000000-0005-0000-0000-0000CC090000}"/>
    <cellStyle name="Percent 3 3 3" xfId="1432" xr:uid="{00000000-0005-0000-0000-0000CD090000}"/>
    <cellStyle name="Percent 3 3 3 2" xfId="2973" xr:uid="{00000000-0005-0000-0000-0000CE090000}"/>
    <cellStyle name="Percent 3 3 4" xfId="2974" xr:uid="{00000000-0005-0000-0000-0000CF090000}"/>
    <cellStyle name="Percent 3 4" xfId="1433" xr:uid="{00000000-0005-0000-0000-0000D0090000}"/>
    <cellStyle name="Percent 3 5" xfId="2975" xr:uid="{00000000-0005-0000-0000-0000D1090000}"/>
    <cellStyle name="Percent 3 5 2" xfId="2976" xr:uid="{00000000-0005-0000-0000-0000D2090000}"/>
    <cellStyle name="Percent 4" xfId="1434" xr:uid="{00000000-0005-0000-0000-0000D3090000}"/>
    <cellStyle name="Percent 4 2" xfId="2977" xr:uid="{00000000-0005-0000-0000-0000D4090000}"/>
    <cellStyle name="Percent 4 2 2" xfId="2978" xr:uid="{00000000-0005-0000-0000-0000D5090000}"/>
    <cellStyle name="Percent 4 3" xfId="2979" xr:uid="{00000000-0005-0000-0000-0000D6090000}"/>
    <cellStyle name="Percent 5" xfId="1435" xr:uid="{00000000-0005-0000-0000-0000D7090000}"/>
    <cellStyle name="Percent 6" xfId="1436" xr:uid="{00000000-0005-0000-0000-0000D8090000}"/>
    <cellStyle name="Percentuale 10" xfId="352" xr:uid="{00000000-0005-0000-0000-0000D9090000}"/>
    <cellStyle name="Percentuale 10 2" xfId="1437" xr:uid="{00000000-0005-0000-0000-0000DA090000}"/>
    <cellStyle name="Percentuale 10 2 2" xfId="2980" xr:uid="{00000000-0005-0000-0000-0000DB090000}"/>
    <cellStyle name="Percentuale 10 3" xfId="1438" xr:uid="{00000000-0005-0000-0000-0000DC090000}"/>
    <cellStyle name="Percentuale 10 3 2" xfId="1439" xr:uid="{00000000-0005-0000-0000-0000DD090000}"/>
    <cellStyle name="Percentuale 10 3 3" xfId="1440" xr:uid="{00000000-0005-0000-0000-0000DE090000}"/>
    <cellStyle name="Percentuale 10 3 3 2" xfId="2981" xr:uid="{00000000-0005-0000-0000-0000DF090000}"/>
    <cellStyle name="Percentuale 10 3 4" xfId="2982" xr:uid="{00000000-0005-0000-0000-0000E0090000}"/>
    <cellStyle name="Percentuale 10 4" xfId="1441" xr:uid="{00000000-0005-0000-0000-0000E1090000}"/>
    <cellStyle name="Percentuale 10 4 2" xfId="2983" xr:uid="{00000000-0005-0000-0000-0000E2090000}"/>
    <cellStyle name="Percentuale 10 4 2 2" xfId="2984" xr:uid="{00000000-0005-0000-0000-0000E3090000}"/>
    <cellStyle name="Percentuale 10 4 3" xfId="2985" xr:uid="{00000000-0005-0000-0000-0000E4090000}"/>
    <cellStyle name="Percentuale 10 5" xfId="1442" xr:uid="{00000000-0005-0000-0000-0000E5090000}"/>
    <cellStyle name="Percentuale 11" xfId="353" xr:uid="{00000000-0005-0000-0000-0000E6090000}"/>
    <cellStyle name="Percentuale 11 2" xfId="1443" xr:uid="{00000000-0005-0000-0000-0000E7090000}"/>
    <cellStyle name="Percentuale 11 2 2" xfId="2986" xr:uid="{00000000-0005-0000-0000-0000E8090000}"/>
    <cellStyle name="Percentuale 11 3" xfId="1444" xr:uid="{00000000-0005-0000-0000-0000E9090000}"/>
    <cellStyle name="Percentuale 11 3 2" xfId="1445" xr:uid="{00000000-0005-0000-0000-0000EA090000}"/>
    <cellStyle name="Percentuale 11 3 3" xfId="1446" xr:uid="{00000000-0005-0000-0000-0000EB090000}"/>
    <cellStyle name="Percentuale 11 3 3 2" xfId="2987" xr:uid="{00000000-0005-0000-0000-0000EC090000}"/>
    <cellStyle name="Percentuale 11 3 4" xfId="2988" xr:uid="{00000000-0005-0000-0000-0000ED090000}"/>
    <cellStyle name="Percentuale 11 4" xfId="1447" xr:uid="{00000000-0005-0000-0000-0000EE090000}"/>
    <cellStyle name="Percentuale 11 4 2" xfId="2989" xr:uid="{00000000-0005-0000-0000-0000EF090000}"/>
    <cellStyle name="Percentuale 11 4 2 2" xfId="2990" xr:uid="{00000000-0005-0000-0000-0000F0090000}"/>
    <cellStyle name="Percentuale 11 4 3" xfId="2991" xr:uid="{00000000-0005-0000-0000-0000F1090000}"/>
    <cellStyle name="Percentuale 11 5" xfId="1448" xr:uid="{00000000-0005-0000-0000-0000F2090000}"/>
    <cellStyle name="Percentuale 12" xfId="354" xr:uid="{00000000-0005-0000-0000-0000F3090000}"/>
    <cellStyle name="Percentuale 12 2" xfId="1449" xr:uid="{00000000-0005-0000-0000-0000F4090000}"/>
    <cellStyle name="Percentuale 12 2 2" xfId="2992" xr:uid="{00000000-0005-0000-0000-0000F5090000}"/>
    <cellStyle name="Percentuale 12 3" xfId="1450" xr:uid="{00000000-0005-0000-0000-0000F6090000}"/>
    <cellStyle name="Percentuale 12 3 2" xfId="1451" xr:uid="{00000000-0005-0000-0000-0000F7090000}"/>
    <cellStyle name="Percentuale 12 3 3" xfId="1452" xr:uid="{00000000-0005-0000-0000-0000F8090000}"/>
    <cellStyle name="Percentuale 12 3 3 2" xfId="2993" xr:uid="{00000000-0005-0000-0000-0000F9090000}"/>
    <cellStyle name="Percentuale 12 3 4" xfId="2994" xr:uid="{00000000-0005-0000-0000-0000FA090000}"/>
    <cellStyle name="Percentuale 12 4" xfId="1453" xr:uid="{00000000-0005-0000-0000-0000FB090000}"/>
    <cellStyle name="Percentuale 12 4 2" xfId="2995" xr:uid="{00000000-0005-0000-0000-0000FC090000}"/>
    <cellStyle name="Percentuale 12 4 2 2" xfId="2996" xr:uid="{00000000-0005-0000-0000-0000FD090000}"/>
    <cellStyle name="Percentuale 12 4 3" xfId="2997" xr:uid="{00000000-0005-0000-0000-0000FE090000}"/>
    <cellStyle name="Percentuale 12 5" xfId="1454" xr:uid="{00000000-0005-0000-0000-0000FF090000}"/>
    <cellStyle name="Percentuale 13" xfId="355" xr:uid="{00000000-0005-0000-0000-0000000A0000}"/>
    <cellStyle name="Percentuale 13 2" xfId="1455" xr:uid="{00000000-0005-0000-0000-0000010A0000}"/>
    <cellStyle name="Percentuale 13 2 2" xfId="2998" xr:uid="{00000000-0005-0000-0000-0000020A0000}"/>
    <cellStyle name="Percentuale 13 3" xfId="1456" xr:uid="{00000000-0005-0000-0000-0000030A0000}"/>
    <cellStyle name="Percentuale 13 3 2" xfId="1457" xr:uid="{00000000-0005-0000-0000-0000040A0000}"/>
    <cellStyle name="Percentuale 13 3 3" xfId="1458" xr:uid="{00000000-0005-0000-0000-0000050A0000}"/>
    <cellStyle name="Percentuale 13 3 3 2" xfId="2999" xr:uid="{00000000-0005-0000-0000-0000060A0000}"/>
    <cellStyle name="Percentuale 13 3 4" xfId="3000" xr:uid="{00000000-0005-0000-0000-0000070A0000}"/>
    <cellStyle name="Percentuale 13 4" xfId="1459" xr:uid="{00000000-0005-0000-0000-0000080A0000}"/>
    <cellStyle name="Percentuale 13 4 2" xfId="3001" xr:uid="{00000000-0005-0000-0000-0000090A0000}"/>
    <cellStyle name="Percentuale 13 4 2 2" xfId="3002" xr:uid="{00000000-0005-0000-0000-00000A0A0000}"/>
    <cellStyle name="Percentuale 13 4 3" xfId="3003" xr:uid="{00000000-0005-0000-0000-00000B0A0000}"/>
    <cellStyle name="Percentuale 13 5" xfId="1460" xr:uid="{00000000-0005-0000-0000-00000C0A0000}"/>
    <cellStyle name="Percentuale 14" xfId="356" xr:uid="{00000000-0005-0000-0000-00000D0A0000}"/>
    <cellStyle name="Percentuale 14 2" xfId="1461" xr:uid="{00000000-0005-0000-0000-00000E0A0000}"/>
    <cellStyle name="Percentuale 14 2 2" xfId="3004" xr:uid="{00000000-0005-0000-0000-00000F0A0000}"/>
    <cellStyle name="Percentuale 14 3" xfId="1462" xr:uid="{00000000-0005-0000-0000-0000100A0000}"/>
    <cellStyle name="Percentuale 14 3 2" xfId="1463" xr:uid="{00000000-0005-0000-0000-0000110A0000}"/>
    <cellStyle name="Percentuale 14 3 3" xfId="1464" xr:uid="{00000000-0005-0000-0000-0000120A0000}"/>
    <cellStyle name="Percentuale 14 3 3 2" xfId="3005" xr:uid="{00000000-0005-0000-0000-0000130A0000}"/>
    <cellStyle name="Percentuale 14 3 4" xfId="3006" xr:uid="{00000000-0005-0000-0000-0000140A0000}"/>
    <cellStyle name="Percentuale 14 4" xfId="1465" xr:uid="{00000000-0005-0000-0000-0000150A0000}"/>
    <cellStyle name="Percentuale 14 4 2" xfId="3007" xr:uid="{00000000-0005-0000-0000-0000160A0000}"/>
    <cellStyle name="Percentuale 14 4 2 2" xfId="3008" xr:uid="{00000000-0005-0000-0000-0000170A0000}"/>
    <cellStyle name="Percentuale 14 4 3" xfId="3009" xr:uid="{00000000-0005-0000-0000-0000180A0000}"/>
    <cellStyle name="Percentuale 14 5" xfId="1466" xr:uid="{00000000-0005-0000-0000-0000190A0000}"/>
    <cellStyle name="Percentuale 15" xfId="357" xr:uid="{00000000-0005-0000-0000-00001A0A0000}"/>
    <cellStyle name="Percentuale 15 2" xfId="1467" xr:uid="{00000000-0005-0000-0000-00001B0A0000}"/>
    <cellStyle name="Percentuale 15 2 2" xfId="3010" xr:uid="{00000000-0005-0000-0000-00001C0A0000}"/>
    <cellStyle name="Percentuale 15 3" xfId="1468" xr:uid="{00000000-0005-0000-0000-00001D0A0000}"/>
    <cellStyle name="Percentuale 15 3 2" xfId="1469" xr:uid="{00000000-0005-0000-0000-00001E0A0000}"/>
    <cellStyle name="Percentuale 15 3 3" xfId="1470" xr:uid="{00000000-0005-0000-0000-00001F0A0000}"/>
    <cellStyle name="Percentuale 15 3 3 2" xfId="3011" xr:uid="{00000000-0005-0000-0000-0000200A0000}"/>
    <cellStyle name="Percentuale 15 3 4" xfId="3012" xr:uid="{00000000-0005-0000-0000-0000210A0000}"/>
    <cellStyle name="Percentuale 15 4" xfId="1471" xr:uid="{00000000-0005-0000-0000-0000220A0000}"/>
    <cellStyle name="Percentuale 15 4 2" xfId="3013" xr:uid="{00000000-0005-0000-0000-0000230A0000}"/>
    <cellStyle name="Percentuale 15 4 2 2" xfId="3014" xr:uid="{00000000-0005-0000-0000-0000240A0000}"/>
    <cellStyle name="Percentuale 15 4 3" xfId="3015" xr:uid="{00000000-0005-0000-0000-0000250A0000}"/>
    <cellStyle name="Percentuale 15 5" xfId="1472" xr:uid="{00000000-0005-0000-0000-0000260A0000}"/>
    <cellStyle name="Percentuale 16" xfId="358" xr:uid="{00000000-0005-0000-0000-0000270A0000}"/>
    <cellStyle name="Percentuale 16 2" xfId="1473" xr:uid="{00000000-0005-0000-0000-0000280A0000}"/>
    <cellStyle name="Percentuale 16 2 2" xfId="3016" xr:uid="{00000000-0005-0000-0000-0000290A0000}"/>
    <cellStyle name="Percentuale 16 3" xfId="1474" xr:uid="{00000000-0005-0000-0000-00002A0A0000}"/>
    <cellStyle name="Percentuale 16 3 2" xfId="1475" xr:uid="{00000000-0005-0000-0000-00002B0A0000}"/>
    <cellStyle name="Percentuale 16 3 3" xfId="1476" xr:uid="{00000000-0005-0000-0000-00002C0A0000}"/>
    <cellStyle name="Percentuale 16 3 3 2" xfId="3017" xr:uid="{00000000-0005-0000-0000-00002D0A0000}"/>
    <cellStyle name="Percentuale 16 3 4" xfId="3018" xr:uid="{00000000-0005-0000-0000-00002E0A0000}"/>
    <cellStyle name="Percentuale 16 4" xfId="1477" xr:uid="{00000000-0005-0000-0000-00002F0A0000}"/>
    <cellStyle name="Percentuale 16 4 2" xfId="3019" xr:uid="{00000000-0005-0000-0000-0000300A0000}"/>
    <cellStyle name="Percentuale 16 4 2 2" xfId="3020" xr:uid="{00000000-0005-0000-0000-0000310A0000}"/>
    <cellStyle name="Percentuale 16 4 3" xfId="3021" xr:uid="{00000000-0005-0000-0000-0000320A0000}"/>
    <cellStyle name="Percentuale 16 5" xfId="1478" xr:uid="{00000000-0005-0000-0000-0000330A0000}"/>
    <cellStyle name="Percentuale 17" xfId="359" xr:uid="{00000000-0005-0000-0000-0000340A0000}"/>
    <cellStyle name="Percentuale 17 2" xfId="1479" xr:uid="{00000000-0005-0000-0000-0000350A0000}"/>
    <cellStyle name="Percentuale 17 2 2" xfId="3022" xr:uid="{00000000-0005-0000-0000-0000360A0000}"/>
    <cellStyle name="Percentuale 17 3" xfId="1480" xr:uid="{00000000-0005-0000-0000-0000370A0000}"/>
    <cellStyle name="Percentuale 17 3 2" xfId="1481" xr:uid="{00000000-0005-0000-0000-0000380A0000}"/>
    <cellStyle name="Percentuale 17 3 3" xfId="1482" xr:uid="{00000000-0005-0000-0000-0000390A0000}"/>
    <cellStyle name="Percentuale 17 3 3 2" xfId="3023" xr:uid="{00000000-0005-0000-0000-00003A0A0000}"/>
    <cellStyle name="Percentuale 17 3 4" xfId="3024" xr:uid="{00000000-0005-0000-0000-00003B0A0000}"/>
    <cellStyle name="Percentuale 17 4" xfId="1483" xr:uid="{00000000-0005-0000-0000-00003C0A0000}"/>
    <cellStyle name="Percentuale 17 4 2" xfId="3025" xr:uid="{00000000-0005-0000-0000-00003D0A0000}"/>
    <cellStyle name="Percentuale 17 4 2 2" xfId="3026" xr:uid="{00000000-0005-0000-0000-00003E0A0000}"/>
    <cellStyle name="Percentuale 17 4 3" xfId="3027" xr:uid="{00000000-0005-0000-0000-00003F0A0000}"/>
    <cellStyle name="Percentuale 17 5" xfId="1484" xr:uid="{00000000-0005-0000-0000-0000400A0000}"/>
    <cellStyle name="Percentuale 18" xfId="360" xr:uid="{00000000-0005-0000-0000-0000410A0000}"/>
    <cellStyle name="Percentuale 18 2" xfId="1485" xr:uid="{00000000-0005-0000-0000-0000420A0000}"/>
    <cellStyle name="Percentuale 18 2 2" xfId="3028" xr:uid="{00000000-0005-0000-0000-0000430A0000}"/>
    <cellStyle name="Percentuale 18 3" xfId="1486" xr:uid="{00000000-0005-0000-0000-0000440A0000}"/>
    <cellStyle name="Percentuale 18 3 2" xfId="1487" xr:uid="{00000000-0005-0000-0000-0000450A0000}"/>
    <cellStyle name="Percentuale 18 3 3" xfId="1488" xr:uid="{00000000-0005-0000-0000-0000460A0000}"/>
    <cellStyle name="Percentuale 18 3 3 2" xfId="3029" xr:uid="{00000000-0005-0000-0000-0000470A0000}"/>
    <cellStyle name="Percentuale 18 3 4" xfId="3030" xr:uid="{00000000-0005-0000-0000-0000480A0000}"/>
    <cellStyle name="Percentuale 18 4" xfId="1489" xr:uid="{00000000-0005-0000-0000-0000490A0000}"/>
    <cellStyle name="Percentuale 18 4 2" xfId="3031" xr:uid="{00000000-0005-0000-0000-00004A0A0000}"/>
    <cellStyle name="Percentuale 18 4 2 2" xfId="3032" xr:uid="{00000000-0005-0000-0000-00004B0A0000}"/>
    <cellStyle name="Percentuale 18 4 3" xfId="3033" xr:uid="{00000000-0005-0000-0000-00004C0A0000}"/>
    <cellStyle name="Percentuale 18 5" xfId="1490" xr:uid="{00000000-0005-0000-0000-00004D0A0000}"/>
    <cellStyle name="Percentuale 19" xfId="361" xr:uid="{00000000-0005-0000-0000-00004E0A0000}"/>
    <cellStyle name="Percentuale 19 2" xfId="1491" xr:uid="{00000000-0005-0000-0000-00004F0A0000}"/>
    <cellStyle name="Percentuale 19 2 2" xfId="3034" xr:uid="{00000000-0005-0000-0000-0000500A0000}"/>
    <cellStyle name="Percentuale 19 3" xfId="1492" xr:uid="{00000000-0005-0000-0000-0000510A0000}"/>
    <cellStyle name="Percentuale 19 3 2" xfId="1493" xr:uid="{00000000-0005-0000-0000-0000520A0000}"/>
    <cellStyle name="Percentuale 19 3 3" xfId="1494" xr:uid="{00000000-0005-0000-0000-0000530A0000}"/>
    <cellStyle name="Percentuale 19 3 3 2" xfId="3035" xr:uid="{00000000-0005-0000-0000-0000540A0000}"/>
    <cellStyle name="Percentuale 19 3 4" xfId="3036" xr:uid="{00000000-0005-0000-0000-0000550A0000}"/>
    <cellStyle name="Percentuale 19 4" xfId="1495" xr:uid="{00000000-0005-0000-0000-0000560A0000}"/>
    <cellStyle name="Percentuale 19 4 2" xfId="3037" xr:uid="{00000000-0005-0000-0000-0000570A0000}"/>
    <cellStyle name="Percentuale 19 4 2 2" xfId="3038" xr:uid="{00000000-0005-0000-0000-0000580A0000}"/>
    <cellStyle name="Percentuale 19 4 3" xfId="3039" xr:uid="{00000000-0005-0000-0000-0000590A0000}"/>
    <cellStyle name="Percentuale 19 5" xfId="1496" xr:uid="{00000000-0005-0000-0000-00005A0A0000}"/>
    <cellStyle name="Percentuale 2" xfId="362" xr:uid="{00000000-0005-0000-0000-00005B0A0000}"/>
    <cellStyle name="Percentuale 2 2" xfId="1497" xr:uid="{00000000-0005-0000-0000-00005C0A0000}"/>
    <cellStyle name="Percentuale 2 2 2" xfId="3040" xr:uid="{00000000-0005-0000-0000-00005D0A0000}"/>
    <cellStyle name="Percentuale 2 3" xfId="1498" xr:uid="{00000000-0005-0000-0000-00005E0A0000}"/>
    <cellStyle name="Percentuale 2 3 2" xfId="1499" xr:uid="{00000000-0005-0000-0000-00005F0A0000}"/>
    <cellStyle name="Percentuale 2 3 3" xfId="1500" xr:uid="{00000000-0005-0000-0000-0000600A0000}"/>
    <cellStyle name="Percentuale 2 3 3 2" xfId="3041" xr:uid="{00000000-0005-0000-0000-0000610A0000}"/>
    <cellStyle name="Percentuale 2 3 4" xfId="3042" xr:uid="{00000000-0005-0000-0000-0000620A0000}"/>
    <cellStyle name="Percentuale 2 4" xfId="1501" xr:uid="{00000000-0005-0000-0000-0000630A0000}"/>
    <cellStyle name="Percentuale 2 4 2" xfId="3043" xr:uid="{00000000-0005-0000-0000-0000640A0000}"/>
    <cellStyle name="Percentuale 2 4 2 2" xfId="3044" xr:uid="{00000000-0005-0000-0000-0000650A0000}"/>
    <cellStyle name="Percentuale 2 4 3" xfId="3045" xr:uid="{00000000-0005-0000-0000-0000660A0000}"/>
    <cellStyle name="Percentuale 2 5" xfId="1502" xr:uid="{00000000-0005-0000-0000-0000670A0000}"/>
    <cellStyle name="Percentuale 20" xfId="363" xr:uid="{00000000-0005-0000-0000-0000680A0000}"/>
    <cellStyle name="Percentuale 20 2" xfId="1503" xr:uid="{00000000-0005-0000-0000-0000690A0000}"/>
    <cellStyle name="Percentuale 20 2 2" xfId="3046" xr:uid="{00000000-0005-0000-0000-00006A0A0000}"/>
    <cellStyle name="Percentuale 20 3" xfId="1504" xr:uid="{00000000-0005-0000-0000-00006B0A0000}"/>
    <cellStyle name="Percentuale 20 3 2" xfId="1505" xr:uid="{00000000-0005-0000-0000-00006C0A0000}"/>
    <cellStyle name="Percentuale 20 3 3" xfId="1506" xr:uid="{00000000-0005-0000-0000-00006D0A0000}"/>
    <cellStyle name="Percentuale 20 3 3 2" xfId="3047" xr:uid="{00000000-0005-0000-0000-00006E0A0000}"/>
    <cellStyle name="Percentuale 20 3 4" xfId="3048" xr:uid="{00000000-0005-0000-0000-00006F0A0000}"/>
    <cellStyle name="Percentuale 20 4" xfId="1507" xr:uid="{00000000-0005-0000-0000-0000700A0000}"/>
    <cellStyle name="Percentuale 20 4 2" xfId="3049" xr:uid="{00000000-0005-0000-0000-0000710A0000}"/>
    <cellStyle name="Percentuale 20 4 2 2" xfId="3050" xr:uid="{00000000-0005-0000-0000-0000720A0000}"/>
    <cellStyle name="Percentuale 20 4 3" xfId="3051" xr:uid="{00000000-0005-0000-0000-0000730A0000}"/>
    <cellStyle name="Percentuale 20 5" xfId="1508" xr:uid="{00000000-0005-0000-0000-0000740A0000}"/>
    <cellStyle name="Percentuale 21" xfId="364" xr:uid="{00000000-0005-0000-0000-0000750A0000}"/>
    <cellStyle name="Percentuale 21 2" xfId="1509" xr:uid="{00000000-0005-0000-0000-0000760A0000}"/>
    <cellStyle name="Percentuale 21 2 2" xfId="3052" xr:uid="{00000000-0005-0000-0000-0000770A0000}"/>
    <cellStyle name="Percentuale 21 3" xfId="1510" xr:uid="{00000000-0005-0000-0000-0000780A0000}"/>
    <cellStyle name="Percentuale 21 3 2" xfId="1511" xr:uid="{00000000-0005-0000-0000-0000790A0000}"/>
    <cellStyle name="Percentuale 21 3 3" xfId="1512" xr:uid="{00000000-0005-0000-0000-00007A0A0000}"/>
    <cellStyle name="Percentuale 21 3 3 2" xfId="3053" xr:uid="{00000000-0005-0000-0000-00007B0A0000}"/>
    <cellStyle name="Percentuale 21 3 4" xfId="3054" xr:uid="{00000000-0005-0000-0000-00007C0A0000}"/>
    <cellStyle name="Percentuale 21 4" xfId="1513" xr:uid="{00000000-0005-0000-0000-00007D0A0000}"/>
    <cellStyle name="Percentuale 21 4 2" xfId="3055" xr:uid="{00000000-0005-0000-0000-00007E0A0000}"/>
    <cellStyle name="Percentuale 21 4 2 2" xfId="3056" xr:uid="{00000000-0005-0000-0000-00007F0A0000}"/>
    <cellStyle name="Percentuale 21 4 3" xfId="3057" xr:uid="{00000000-0005-0000-0000-0000800A0000}"/>
    <cellStyle name="Percentuale 21 5" xfId="1514" xr:uid="{00000000-0005-0000-0000-0000810A0000}"/>
    <cellStyle name="Percentuale 22" xfId="365" xr:uid="{00000000-0005-0000-0000-0000820A0000}"/>
    <cellStyle name="Percentuale 22 2" xfId="1515" xr:uid="{00000000-0005-0000-0000-0000830A0000}"/>
    <cellStyle name="Percentuale 22 2 2" xfId="3058" xr:uid="{00000000-0005-0000-0000-0000840A0000}"/>
    <cellStyle name="Percentuale 22 3" xfId="1516" xr:uid="{00000000-0005-0000-0000-0000850A0000}"/>
    <cellStyle name="Percentuale 22 3 2" xfId="1517" xr:uid="{00000000-0005-0000-0000-0000860A0000}"/>
    <cellStyle name="Percentuale 22 3 3" xfId="1518" xr:uid="{00000000-0005-0000-0000-0000870A0000}"/>
    <cellStyle name="Percentuale 22 3 3 2" xfId="3059" xr:uid="{00000000-0005-0000-0000-0000880A0000}"/>
    <cellStyle name="Percentuale 22 3 4" xfId="3060" xr:uid="{00000000-0005-0000-0000-0000890A0000}"/>
    <cellStyle name="Percentuale 22 4" xfId="1519" xr:uid="{00000000-0005-0000-0000-00008A0A0000}"/>
    <cellStyle name="Percentuale 22 4 2" xfId="3061" xr:uid="{00000000-0005-0000-0000-00008B0A0000}"/>
    <cellStyle name="Percentuale 22 4 2 2" xfId="3062" xr:uid="{00000000-0005-0000-0000-00008C0A0000}"/>
    <cellStyle name="Percentuale 22 4 3" xfId="3063" xr:uid="{00000000-0005-0000-0000-00008D0A0000}"/>
    <cellStyle name="Percentuale 22 5" xfId="1520" xr:uid="{00000000-0005-0000-0000-00008E0A0000}"/>
    <cellStyle name="Percentuale 23" xfId="366" xr:uid="{00000000-0005-0000-0000-00008F0A0000}"/>
    <cellStyle name="Percentuale 23 2" xfId="1521" xr:uid="{00000000-0005-0000-0000-0000900A0000}"/>
    <cellStyle name="Percentuale 23 2 2" xfId="3064" xr:uid="{00000000-0005-0000-0000-0000910A0000}"/>
    <cellStyle name="Percentuale 23 3" xfId="1522" xr:uid="{00000000-0005-0000-0000-0000920A0000}"/>
    <cellStyle name="Percentuale 23 3 2" xfId="1523" xr:uid="{00000000-0005-0000-0000-0000930A0000}"/>
    <cellStyle name="Percentuale 23 3 3" xfId="1524" xr:uid="{00000000-0005-0000-0000-0000940A0000}"/>
    <cellStyle name="Percentuale 23 3 3 2" xfId="3065" xr:uid="{00000000-0005-0000-0000-0000950A0000}"/>
    <cellStyle name="Percentuale 23 3 4" xfId="3066" xr:uid="{00000000-0005-0000-0000-0000960A0000}"/>
    <cellStyle name="Percentuale 23 4" xfId="1525" xr:uid="{00000000-0005-0000-0000-0000970A0000}"/>
    <cellStyle name="Percentuale 23 4 2" xfId="3067" xr:uid="{00000000-0005-0000-0000-0000980A0000}"/>
    <cellStyle name="Percentuale 23 4 2 2" xfId="3068" xr:uid="{00000000-0005-0000-0000-0000990A0000}"/>
    <cellStyle name="Percentuale 23 4 3" xfId="3069" xr:uid="{00000000-0005-0000-0000-00009A0A0000}"/>
    <cellStyle name="Percentuale 23 5" xfId="1526" xr:uid="{00000000-0005-0000-0000-00009B0A0000}"/>
    <cellStyle name="Percentuale 24" xfId="367" xr:uid="{00000000-0005-0000-0000-00009C0A0000}"/>
    <cellStyle name="Percentuale 24 2" xfId="1527" xr:uid="{00000000-0005-0000-0000-00009D0A0000}"/>
    <cellStyle name="Percentuale 24 2 2" xfId="3070" xr:uid="{00000000-0005-0000-0000-00009E0A0000}"/>
    <cellStyle name="Percentuale 24 3" xfId="1528" xr:uid="{00000000-0005-0000-0000-00009F0A0000}"/>
    <cellStyle name="Percentuale 24 3 2" xfId="1529" xr:uid="{00000000-0005-0000-0000-0000A00A0000}"/>
    <cellStyle name="Percentuale 24 3 3" xfId="1530" xr:uid="{00000000-0005-0000-0000-0000A10A0000}"/>
    <cellStyle name="Percentuale 24 3 3 2" xfId="3071" xr:uid="{00000000-0005-0000-0000-0000A20A0000}"/>
    <cellStyle name="Percentuale 24 3 4" xfId="3072" xr:uid="{00000000-0005-0000-0000-0000A30A0000}"/>
    <cellStyle name="Percentuale 24 4" xfId="1531" xr:uid="{00000000-0005-0000-0000-0000A40A0000}"/>
    <cellStyle name="Percentuale 24 4 2" xfId="3073" xr:uid="{00000000-0005-0000-0000-0000A50A0000}"/>
    <cellStyle name="Percentuale 24 4 2 2" xfId="3074" xr:uid="{00000000-0005-0000-0000-0000A60A0000}"/>
    <cellStyle name="Percentuale 24 4 3" xfId="3075" xr:uid="{00000000-0005-0000-0000-0000A70A0000}"/>
    <cellStyle name="Percentuale 24 5" xfId="1532" xr:uid="{00000000-0005-0000-0000-0000A80A0000}"/>
    <cellStyle name="Percentuale 25" xfId="368" xr:uid="{00000000-0005-0000-0000-0000A90A0000}"/>
    <cellStyle name="Percentuale 25 2" xfId="1533" xr:uid="{00000000-0005-0000-0000-0000AA0A0000}"/>
    <cellStyle name="Percentuale 25 2 2" xfId="3076" xr:uid="{00000000-0005-0000-0000-0000AB0A0000}"/>
    <cellStyle name="Percentuale 25 3" xfId="1534" xr:uid="{00000000-0005-0000-0000-0000AC0A0000}"/>
    <cellStyle name="Percentuale 25 3 2" xfId="1535" xr:uid="{00000000-0005-0000-0000-0000AD0A0000}"/>
    <cellStyle name="Percentuale 25 3 3" xfId="1536" xr:uid="{00000000-0005-0000-0000-0000AE0A0000}"/>
    <cellStyle name="Percentuale 25 3 3 2" xfId="3077" xr:uid="{00000000-0005-0000-0000-0000AF0A0000}"/>
    <cellStyle name="Percentuale 25 3 4" xfId="3078" xr:uid="{00000000-0005-0000-0000-0000B00A0000}"/>
    <cellStyle name="Percentuale 25 4" xfId="1537" xr:uid="{00000000-0005-0000-0000-0000B10A0000}"/>
    <cellStyle name="Percentuale 25 4 2" xfId="3079" xr:uid="{00000000-0005-0000-0000-0000B20A0000}"/>
    <cellStyle name="Percentuale 25 4 2 2" xfId="3080" xr:uid="{00000000-0005-0000-0000-0000B30A0000}"/>
    <cellStyle name="Percentuale 25 4 3" xfId="3081" xr:uid="{00000000-0005-0000-0000-0000B40A0000}"/>
    <cellStyle name="Percentuale 25 5" xfId="1538" xr:uid="{00000000-0005-0000-0000-0000B50A0000}"/>
    <cellStyle name="Percentuale 26" xfId="369" xr:uid="{00000000-0005-0000-0000-0000B60A0000}"/>
    <cellStyle name="Percentuale 26 2" xfId="1539" xr:uid="{00000000-0005-0000-0000-0000B70A0000}"/>
    <cellStyle name="Percentuale 26 2 2" xfId="3082" xr:uid="{00000000-0005-0000-0000-0000B80A0000}"/>
    <cellStyle name="Percentuale 26 3" xfId="1540" xr:uid="{00000000-0005-0000-0000-0000B90A0000}"/>
    <cellStyle name="Percentuale 26 3 2" xfId="1541" xr:uid="{00000000-0005-0000-0000-0000BA0A0000}"/>
    <cellStyle name="Percentuale 26 3 3" xfId="1542" xr:uid="{00000000-0005-0000-0000-0000BB0A0000}"/>
    <cellStyle name="Percentuale 26 3 3 2" xfId="3083" xr:uid="{00000000-0005-0000-0000-0000BC0A0000}"/>
    <cellStyle name="Percentuale 26 3 4" xfId="3084" xr:uid="{00000000-0005-0000-0000-0000BD0A0000}"/>
    <cellStyle name="Percentuale 26 4" xfId="1543" xr:uid="{00000000-0005-0000-0000-0000BE0A0000}"/>
    <cellStyle name="Percentuale 26 4 2" xfId="3085" xr:uid="{00000000-0005-0000-0000-0000BF0A0000}"/>
    <cellStyle name="Percentuale 26 4 2 2" xfId="3086" xr:uid="{00000000-0005-0000-0000-0000C00A0000}"/>
    <cellStyle name="Percentuale 26 4 3" xfId="3087" xr:uid="{00000000-0005-0000-0000-0000C10A0000}"/>
    <cellStyle name="Percentuale 26 5" xfId="1544" xr:uid="{00000000-0005-0000-0000-0000C20A0000}"/>
    <cellStyle name="Percentuale 27" xfId="370" xr:uid="{00000000-0005-0000-0000-0000C30A0000}"/>
    <cellStyle name="Percentuale 27 2" xfId="1545" xr:uid="{00000000-0005-0000-0000-0000C40A0000}"/>
    <cellStyle name="Percentuale 27 2 2" xfId="3088" xr:uid="{00000000-0005-0000-0000-0000C50A0000}"/>
    <cellStyle name="Percentuale 27 3" xfId="1546" xr:uid="{00000000-0005-0000-0000-0000C60A0000}"/>
    <cellStyle name="Percentuale 27 3 2" xfId="1547" xr:uid="{00000000-0005-0000-0000-0000C70A0000}"/>
    <cellStyle name="Percentuale 27 3 3" xfId="1548" xr:uid="{00000000-0005-0000-0000-0000C80A0000}"/>
    <cellStyle name="Percentuale 27 3 3 2" xfId="3089" xr:uid="{00000000-0005-0000-0000-0000C90A0000}"/>
    <cellStyle name="Percentuale 27 3 4" xfId="3090" xr:uid="{00000000-0005-0000-0000-0000CA0A0000}"/>
    <cellStyle name="Percentuale 27 4" xfId="1549" xr:uid="{00000000-0005-0000-0000-0000CB0A0000}"/>
    <cellStyle name="Percentuale 27 4 2" xfId="3091" xr:uid="{00000000-0005-0000-0000-0000CC0A0000}"/>
    <cellStyle name="Percentuale 27 4 2 2" xfId="3092" xr:uid="{00000000-0005-0000-0000-0000CD0A0000}"/>
    <cellStyle name="Percentuale 27 4 3" xfId="3093" xr:uid="{00000000-0005-0000-0000-0000CE0A0000}"/>
    <cellStyle name="Percentuale 27 5" xfId="1550" xr:uid="{00000000-0005-0000-0000-0000CF0A0000}"/>
    <cellStyle name="Percentuale 28" xfId="371" xr:uid="{00000000-0005-0000-0000-0000D00A0000}"/>
    <cellStyle name="Percentuale 28 2" xfId="1551" xr:uid="{00000000-0005-0000-0000-0000D10A0000}"/>
    <cellStyle name="Percentuale 28 2 2" xfId="3094" xr:uid="{00000000-0005-0000-0000-0000D20A0000}"/>
    <cellStyle name="Percentuale 28 3" xfId="1552" xr:uid="{00000000-0005-0000-0000-0000D30A0000}"/>
    <cellStyle name="Percentuale 28 3 2" xfId="1553" xr:uid="{00000000-0005-0000-0000-0000D40A0000}"/>
    <cellStyle name="Percentuale 28 3 3" xfId="1554" xr:uid="{00000000-0005-0000-0000-0000D50A0000}"/>
    <cellStyle name="Percentuale 28 3 3 2" xfId="3095" xr:uid="{00000000-0005-0000-0000-0000D60A0000}"/>
    <cellStyle name="Percentuale 28 3 4" xfId="3096" xr:uid="{00000000-0005-0000-0000-0000D70A0000}"/>
    <cellStyle name="Percentuale 28 4" xfId="1555" xr:uid="{00000000-0005-0000-0000-0000D80A0000}"/>
    <cellStyle name="Percentuale 28 4 2" xfId="3097" xr:uid="{00000000-0005-0000-0000-0000D90A0000}"/>
    <cellStyle name="Percentuale 28 4 2 2" xfId="3098" xr:uid="{00000000-0005-0000-0000-0000DA0A0000}"/>
    <cellStyle name="Percentuale 28 4 3" xfId="3099" xr:uid="{00000000-0005-0000-0000-0000DB0A0000}"/>
    <cellStyle name="Percentuale 28 5" xfId="1556" xr:uid="{00000000-0005-0000-0000-0000DC0A0000}"/>
    <cellStyle name="Percentuale 29" xfId="372" xr:uid="{00000000-0005-0000-0000-0000DD0A0000}"/>
    <cellStyle name="Percentuale 29 2" xfId="1557" xr:uid="{00000000-0005-0000-0000-0000DE0A0000}"/>
    <cellStyle name="Percentuale 29 2 2" xfId="3100" xr:uid="{00000000-0005-0000-0000-0000DF0A0000}"/>
    <cellStyle name="Percentuale 29 3" xfId="1558" xr:uid="{00000000-0005-0000-0000-0000E00A0000}"/>
    <cellStyle name="Percentuale 29 3 2" xfId="1559" xr:uid="{00000000-0005-0000-0000-0000E10A0000}"/>
    <cellStyle name="Percentuale 29 3 3" xfId="1560" xr:uid="{00000000-0005-0000-0000-0000E20A0000}"/>
    <cellStyle name="Percentuale 29 3 3 2" xfId="3101" xr:uid="{00000000-0005-0000-0000-0000E30A0000}"/>
    <cellStyle name="Percentuale 29 3 4" xfId="3102" xr:uid="{00000000-0005-0000-0000-0000E40A0000}"/>
    <cellStyle name="Percentuale 29 4" xfId="1561" xr:uid="{00000000-0005-0000-0000-0000E50A0000}"/>
    <cellStyle name="Percentuale 29 4 2" xfId="3103" xr:uid="{00000000-0005-0000-0000-0000E60A0000}"/>
    <cellStyle name="Percentuale 29 4 2 2" xfId="3104" xr:uid="{00000000-0005-0000-0000-0000E70A0000}"/>
    <cellStyle name="Percentuale 29 4 3" xfId="3105" xr:uid="{00000000-0005-0000-0000-0000E80A0000}"/>
    <cellStyle name="Percentuale 29 5" xfId="1562" xr:uid="{00000000-0005-0000-0000-0000E90A0000}"/>
    <cellStyle name="Percentuale 3" xfId="373" xr:uid="{00000000-0005-0000-0000-0000EA0A0000}"/>
    <cellStyle name="Percentuale 3 2" xfId="1563" xr:uid="{00000000-0005-0000-0000-0000EB0A0000}"/>
    <cellStyle name="Percentuale 3 2 2" xfId="3106" xr:uid="{00000000-0005-0000-0000-0000EC0A0000}"/>
    <cellStyle name="Percentuale 3 3" xfId="1564" xr:uid="{00000000-0005-0000-0000-0000ED0A0000}"/>
    <cellStyle name="Percentuale 3 3 2" xfId="1565" xr:uid="{00000000-0005-0000-0000-0000EE0A0000}"/>
    <cellStyle name="Percentuale 3 3 3" xfId="1566" xr:uid="{00000000-0005-0000-0000-0000EF0A0000}"/>
    <cellStyle name="Percentuale 3 3 3 2" xfId="3107" xr:uid="{00000000-0005-0000-0000-0000F00A0000}"/>
    <cellStyle name="Percentuale 3 3 4" xfId="3108" xr:uid="{00000000-0005-0000-0000-0000F10A0000}"/>
    <cellStyle name="Percentuale 3 4" xfId="1567" xr:uid="{00000000-0005-0000-0000-0000F20A0000}"/>
    <cellStyle name="Percentuale 3 4 2" xfId="3109" xr:uid="{00000000-0005-0000-0000-0000F30A0000}"/>
    <cellStyle name="Percentuale 3 4 2 2" xfId="3110" xr:uid="{00000000-0005-0000-0000-0000F40A0000}"/>
    <cellStyle name="Percentuale 3 4 3" xfId="3111" xr:uid="{00000000-0005-0000-0000-0000F50A0000}"/>
    <cellStyle name="Percentuale 3 5" xfId="1568" xr:uid="{00000000-0005-0000-0000-0000F60A0000}"/>
    <cellStyle name="Percentuale 30" xfId="374" xr:uid="{00000000-0005-0000-0000-0000F70A0000}"/>
    <cellStyle name="Percentuale 30 2" xfId="1569" xr:uid="{00000000-0005-0000-0000-0000F80A0000}"/>
    <cellStyle name="Percentuale 30 2 2" xfId="3112" xr:uid="{00000000-0005-0000-0000-0000F90A0000}"/>
    <cellStyle name="Percentuale 30 3" xfId="1570" xr:uid="{00000000-0005-0000-0000-0000FA0A0000}"/>
    <cellStyle name="Percentuale 30 3 2" xfId="1571" xr:uid="{00000000-0005-0000-0000-0000FB0A0000}"/>
    <cellStyle name="Percentuale 30 3 3" xfId="1572" xr:uid="{00000000-0005-0000-0000-0000FC0A0000}"/>
    <cellStyle name="Percentuale 30 3 3 2" xfId="3113" xr:uid="{00000000-0005-0000-0000-0000FD0A0000}"/>
    <cellStyle name="Percentuale 30 3 4" xfId="3114" xr:uid="{00000000-0005-0000-0000-0000FE0A0000}"/>
    <cellStyle name="Percentuale 30 4" xfId="1573" xr:uid="{00000000-0005-0000-0000-0000FF0A0000}"/>
    <cellStyle name="Percentuale 30 4 2" xfId="3115" xr:uid="{00000000-0005-0000-0000-0000000B0000}"/>
    <cellStyle name="Percentuale 30 4 2 2" xfId="3116" xr:uid="{00000000-0005-0000-0000-0000010B0000}"/>
    <cellStyle name="Percentuale 30 4 3" xfId="3117" xr:uid="{00000000-0005-0000-0000-0000020B0000}"/>
    <cellStyle name="Percentuale 30 5" xfId="1574" xr:uid="{00000000-0005-0000-0000-0000030B0000}"/>
    <cellStyle name="Percentuale 31" xfId="375" xr:uid="{00000000-0005-0000-0000-0000040B0000}"/>
    <cellStyle name="Percentuale 31 2" xfId="1575" xr:uid="{00000000-0005-0000-0000-0000050B0000}"/>
    <cellStyle name="Percentuale 31 2 2" xfId="3118" xr:uid="{00000000-0005-0000-0000-0000060B0000}"/>
    <cellStyle name="Percentuale 31 3" xfId="1576" xr:uid="{00000000-0005-0000-0000-0000070B0000}"/>
    <cellStyle name="Percentuale 31 3 2" xfId="1577" xr:uid="{00000000-0005-0000-0000-0000080B0000}"/>
    <cellStyle name="Percentuale 31 3 3" xfId="1578" xr:uid="{00000000-0005-0000-0000-0000090B0000}"/>
    <cellStyle name="Percentuale 31 3 3 2" xfId="3119" xr:uid="{00000000-0005-0000-0000-00000A0B0000}"/>
    <cellStyle name="Percentuale 31 3 4" xfId="3120" xr:uid="{00000000-0005-0000-0000-00000B0B0000}"/>
    <cellStyle name="Percentuale 31 4" xfId="1579" xr:uid="{00000000-0005-0000-0000-00000C0B0000}"/>
    <cellStyle name="Percentuale 31 4 2" xfId="3121" xr:uid="{00000000-0005-0000-0000-00000D0B0000}"/>
    <cellStyle name="Percentuale 31 4 2 2" xfId="3122" xr:uid="{00000000-0005-0000-0000-00000E0B0000}"/>
    <cellStyle name="Percentuale 31 4 3" xfId="3123" xr:uid="{00000000-0005-0000-0000-00000F0B0000}"/>
    <cellStyle name="Percentuale 31 5" xfId="1580" xr:uid="{00000000-0005-0000-0000-0000100B0000}"/>
    <cellStyle name="Percentuale 32" xfId="376" xr:uid="{00000000-0005-0000-0000-0000110B0000}"/>
    <cellStyle name="Percentuale 32 2" xfId="1581" xr:uid="{00000000-0005-0000-0000-0000120B0000}"/>
    <cellStyle name="Percentuale 32 2 2" xfId="3124" xr:uid="{00000000-0005-0000-0000-0000130B0000}"/>
    <cellStyle name="Percentuale 32 3" xfId="1582" xr:uid="{00000000-0005-0000-0000-0000140B0000}"/>
    <cellStyle name="Percentuale 32 3 2" xfId="1583" xr:uid="{00000000-0005-0000-0000-0000150B0000}"/>
    <cellStyle name="Percentuale 32 3 3" xfId="1584" xr:uid="{00000000-0005-0000-0000-0000160B0000}"/>
    <cellStyle name="Percentuale 32 3 3 2" xfId="3125" xr:uid="{00000000-0005-0000-0000-0000170B0000}"/>
    <cellStyle name="Percentuale 32 3 4" xfId="3126" xr:uid="{00000000-0005-0000-0000-0000180B0000}"/>
    <cellStyle name="Percentuale 32 4" xfId="1585" xr:uid="{00000000-0005-0000-0000-0000190B0000}"/>
    <cellStyle name="Percentuale 32 4 2" xfId="3127" xr:uid="{00000000-0005-0000-0000-00001A0B0000}"/>
    <cellStyle name="Percentuale 32 4 2 2" xfId="3128" xr:uid="{00000000-0005-0000-0000-00001B0B0000}"/>
    <cellStyle name="Percentuale 32 4 3" xfId="3129" xr:uid="{00000000-0005-0000-0000-00001C0B0000}"/>
    <cellStyle name="Percentuale 32 5" xfId="1586" xr:uid="{00000000-0005-0000-0000-00001D0B0000}"/>
    <cellStyle name="Percentuale 33" xfId="377" xr:uid="{00000000-0005-0000-0000-00001E0B0000}"/>
    <cellStyle name="Percentuale 33 2" xfId="1587" xr:uid="{00000000-0005-0000-0000-00001F0B0000}"/>
    <cellStyle name="Percentuale 33 2 2" xfId="3130" xr:uid="{00000000-0005-0000-0000-0000200B0000}"/>
    <cellStyle name="Percentuale 33 3" xfId="1588" xr:uid="{00000000-0005-0000-0000-0000210B0000}"/>
    <cellStyle name="Percentuale 33 3 2" xfId="1589" xr:uid="{00000000-0005-0000-0000-0000220B0000}"/>
    <cellStyle name="Percentuale 33 3 3" xfId="1590" xr:uid="{00000000-0005-0000-0000-0000230B0000}"/>
    <cellStyle name="Percentuale 33 3 3 2" xfId="3131" xr:uid="{00000000-0005-0000-0000-0000240B0000}"/>
    <cellStyle name="Percentuale 33 3 4" xfId="3132" xr:uid="{00000000-0005-0000-0000-0000250B0000}"/>
    <cellStyle name="Percentuale 33 4" xfId="1591" xr:uid="{00000000-0005-0000-0000-0000260B0000}"/>
    <cellStyle name="Percentuale 33 4 2" xfId="3133" xr:uid="{00000000-0005-0000-0000-0000270B0000}"/>
    <cellStyle name="Percentuale 33 4 2 2" xfId="3134" xr:uid="{00000000-0005-0000-0000-0000280B0000}"/>
    <cellStyle name="Percentuale 33 4 3" xfId="3135" xr:uid="{00000000-0005-0000-0000-0000290B0000}"/>
    <cellStyle name="Percentuale 33 5" xfId="1592" xr:uid="{00000000-0005-0000-0000-00002A0B0000}"/>
    <cellStyle name="Percentuale 34" xfId="378" xr:uid="{00000000-0005-0000-0000-00002B0B0000}"/>
    <cellStyle name="Percentuale 34 2" xfId="1593" xr:uid="{00000000-0005-0000-0000-00002C0B0000}"/>
    <cellStyle name="Percentuale 34 2 2" xfId="3136" xr:uid="{00000000-0005-0000-0000-00002D0B0000}"/>
    <cellStyle name="Percentuale 34 3" xfId="1594" xr:uid="{00000000-0005-0000-0000-00002E0B0000}"/>
    <cellStyle name="Percentuale 34 3 2" xfId="1595" xr:uid="{00000000-0005-0000-0000-00002F0B0000}"/>
    <cellStyle name="Percentuale 34 3 3" xfId="1596" xr:uid="{00000000-0005-0000-0000-0000300B0000}"/>
    <cellStyle name="Percentuale 34 3 3 2" xfId="3137" xr:uid="{00000000-0005-0000-0000-0000310B0000}"/>
    <cellStyle name="Percentuale 34 3 4" xfId="3138" xr:uid="{00000000-0005-0000-0000-0000320B0000}"/>
    <cellStyle name="Percentuale 34 4" xfId="1597" xr:uid="{00000000-0005-0000-0000-0000330B0000}"/>
    <cellStyle name="Percentuale 34 4 2" xfId="3139" xr:uid="{00000000-0005-0000-0000-0000340B0000}"/>
    <cellStyle name="Percentuale 34 4 2 2" xfId="3140" xr:uid="{00000000-0005-0000-0000-0000350B0000}"/>
    <cellStyle name="Percentuale 34 4 3" xfId="3141" xr:uid="{00000000-0005-0000-0000-0000360B0000}"/>
    <cellStyle name="Percentuale 34 5" xfId="1598" xr:uid="{00000000-0005-0000-0000-0000370B0000}"/>
    <cellStyle name="Percentuale 35" xfId="379" xr:uid="{00000000-0005-0000-0000-0000380B0000}"/>
    <cellStyle name="Percentuale 35 2" xfId="1599" xr:uid="{00000000-0005-0000-0000-0000390B0000}"/>
    <cellStyle name="Percentuale 35 2 2" xfId="3142" xr:uid="{00000000-0005-0000-0000-00003A0B0000}"/>
    <cellStyle name="Percentuale 35 3" xfId="1600" xr:uid="{00000000-0005-0000-0000-00003B0B0000}"/>
    <cellStyle name="Percentuale 35 3 2" xfId="1601" xr:uid="{00000000-0005-0000-0000-00003C0B0000}"/>
    <cellStyle name="Percentuale 35 3 3" xfId="1602" xr:uid="{00000000-0005-0000-0000-00003D0B0000}"/>
    <cellStyle name="Percentuale 35 3 3 2" xfId="3143" xr:uid="{00000000-0005-0000-0000-00003E0B0000}"/>
    <cellStyle name="Percentuale 35 3 4" xfId="3144" xr:uid="{00000000-0005-0000-0000-00003F0B0000}"/>
    <cellStyle name="Percentuale 35 4" xfId="1603" xr:uid="{00000000-0005-0000-0000-0000400B0000}"/>
    <cellStyle name="Percentuale 35 4 2" xfId="3145" xr:uid="{00000000-0005-0000-0000-0000410B0000}"/>
    <cellStyle name="Percentuale 35 4 2 2" xfId="3146" xr:uid="{00000000-0005-0000-0000-0000420B0000}"/>
    <cellStyle name="Percentuale 35 4 3" xfId="3147" xr:uid="{00000000-0005-0000-0000-0000430B0000}"/>
    <cellStyle name="Percentuale 35 5" xfId="1604" xr:uid="{00000000-0005-0000-0000-0000440B0000}"/>
    <cellStyle name="Percentuale 36" xfId="380" xr:uid="{00000000-0005-0000-0000-0000450B0000}"/>
    <cellStyle name="Percentuale 36 2" xfId="1605" xr:uid="{00000000-0005-0000-0000-0000460B0000}"/>
    <cellStyle name="Percentuale 36 2 2" xfId="3148" xr:uid="{00000000-0005-0000-0000-0000470B0000}"/>
    <cellStyle name="Percentuale 36 3" xfId="1606" xr:uid="{00000000-0005-0000-0000-0000480B0000}"/>
    <cellStyle name="Percentuale 36 3 2" xfId="1607" xr:uid="{00000000-0005-0000-0000-0000490B0000}"/>
    <cellStyle name="Percentuale 36 3 3" xfId="1608" xr:uid="{00000000-0005-0000-0000-00004A0B0000}"/>
    <cellStyle name="Percentuale 36 3 3 2" xfId="3149" xr:uid="{00000000-0005-0000-0000-00004B0B0000}"/>
    <cellStyle name="Percentuale 36 3 4" xfId="3150" xr:uid="{00000000-0005-0000-0000-00004C0B0000}"/>
    <cellStyle name="Percentuale 36 4" xfId="1609" xr:uid="{00000000-0005-0000-0000-00004D0B0000}"/>
    <cellStyle name="Percentuale 36 4 2" xfId="3151" xr:uid="{00000000-0005-0000-0000-00004E0B0000}"/>
    <cellStyle name="Percentuale 36 4 2 2" xfId="3152" xr:uid="{00000000-0005-0000-0000-00004F0B0000}"/>
    <cellStyle name="Percentuale 36 4 3" xfId="3153" xr:uid="{00000000-0005-0000-0000-0000500B0000}"/>
    <cellStyle name="Percentuale 36 5" xfId="1610" xr:uid="{00000000-0005-0000-0000-0000510B0000}"/>
    <cellStyle name="Percentuale 37" xfId="381" xr:uid="{00000000-0005-0000-0000-0000520B0000}"/>
    <cellStyle name="Percentuale 37 2" xfId="1611" xr:uid="{00000000-0005-0000-0000-0000530B0000}"/>
    <cellStyle name="Percentuale 37 2 2" xfId="3154" xr:uid="{00000000-0005-0000-0000-0000540B0000}"/>
    <cellStyle name="Percentuale 37 3" xfId="1612" xr:uid="{00000000-0005-0000-0000-0000550B0000}"/>
    <cellStyle name="Percentuale 37 3 2" xfId="1613" xr:uid="{00000000-0005-0000-0000-0000560B0000}"/>
    <cellStyle name="Percentuale 37 3 3" xfId="1614" xr:uid="{00000000-0005-0000-0000-0000570B0000}"/>
    <cellStyle name="Percentuale 37 3 3 2" xfId="3155" xr:uid="{00000000-0005-0000-0000-0000580B0000}"/>
    <cellStyle name="Percentuale 37 3 4" xfId="3156" xr:uid="{00000000-0005-0000-0000-0000590B0000}"/>
    <cellStyle name="Percentuale 37 4" xfId="1615" xr:uid="{00000000-0005-0000-0000-00005A0B0000}"/>
    <cellStyle name="Percentuale 37 4 2" xfId="3157" xr:uid="{00000000-0005-0000-0000-00005B0B0000}"/>
    <cellStyle name="Percentuale 37 4 2 2" xfId="3158" xr:uid="{00000000-0005-0000-0000-00005C0B0000}"/>
    <cellStyle name="Percentuale 37 4 3" xfId="3159" xr:uid="{00000000-0005-0000-0000-00005D0B0000}"/>
    <cellStyle name="Percentuale 37 5" xfId="1616" xr:uid="{00000000-0005-0000-0000-00005E0B0000}"/>
    <cellStyle name="Percentuale 38" xfId="382" xr:uid="{00000000-0005-0000-0000-00005F0B0000}"/>
    <cellStyle name="Percentuale 38 2" xfId="1617" xr:uid="{00000000-0005-0000-0000-0000600B0000}"/>
    <cellStyle name="Percentuale 38 2 2" xfId="3160" xr:uid="{00000000-0005-0000-0000-0000610B0000}"/>
    <cellStyle name="Percentuale 38 3" xfId="1618" xr:uid="{00000000-0005-0000-0000-0000620B0000}"/>
    <cellStyle name="Percentuale 38 3 2" xfId="1619" xr:uid="{00000000-0005-0000-0000-0000630B0000}"/>
    <cellStyle name="Percentuale 38 3 3" xfId="1620" xr:uid="{00000000-0005-0000-0000-0000640B0000}"/>
    <cellStyle name="Percentuale 38 3 3 2" xfId="3161" xr:uid="{00000000-0005-0000-0000-0000650B0000}"/>
    <cellStyle name="Percentuale 38 3 4" xfId="3162" xr:uid="{00000000-0005-0000-0000-0000660B0000}"/>
    <cellStyle name="Percentuale 38 4" xfId="1621" xr:uid="{00000000-0005-0000-0000-0000670B0000}"/>
    <cellStyle name="Percentuale 38 4 2" xfId="3163" xr:uid="{00000000-0005-0000-0000-0000680B0000}"/>
    <cellStyle name="Percentuale 38 4 2 2" xfId="3164" xr:uid="{00000000-0005-0000-0000-0000690B0000}"/>
    <cellStyle name="Percentuale 38 4 3" xfId="3165" xr:uid="{00000000-0005-0000-0000-00006A0B0000}"/>
    <cellStyle name="Percentuale 38 5" xfId="1622" xr:uid="{00000000-0005-0000-0000-00006B0B0000}"/>
    <cellStyle name="Percentuale 39" xfId="383" xr:uid="{00000000-0005-0000-0000-00006C0B0000}"/>
    <cellStyle name="Percentuale 39 2" xfId="1623" xr:uid="{00000000-0005-0000-0000-00006D0B0000}"/>
    <cellStyle name="Percentuale 39 2 2" xfId="3166" xr:uid="{00000000-0005-0000-0000-00006E0B0000}"/>
    <cellStyle name="Percentuale 39 3" xfId="1624" xr:uid="{00000000-0005-0000-0000-00006F0B0000}"/>
    <cellStyle name="Percentuale 39 3 2" xfId="1625" xr:uid="{00000000-0005-0000-0000-0000700B0000}"/>
    <cellStyle name="Percentuale 39 3 3" xfId="1626" xr:uid="{00000000-0005-0000-0000-0000710B0000}"/>
    <cellStyle name="Percentuale 39 3 3 2" xfId="3167" xr:uid="{00000000-0005-0000-0000-0000720B0000}"/>
    <cellStyle name="Percentuale 39 3 4" xfId="3168" xr:uid="{00000000-0005-0000-0000-0000730B0000}"/>
    <cellStyle name="Percentuale 39 4" xfId="1627" xr:uid="{00000000-0005-0000-0000-0000740B0000}"/>
    <cellStyle name="Percentuale 39 4 2" xfId="3169" xr:uid="{00000000-0005-0000-0000-0000750B0000}"/>
    <cellStyle name="Percentuale 39 4 2 2" xfId="3170" xr:uid="{00000000-0005-0000-0000-0000760B0000}"/>
    <cellStyle name="Percentuale 39 4 3" xfId="3171" xr:uid="{00000000-0005-0000-0000-0000770B0000}"/>
    <cellStyle name="Percentuale 39 5" xfId="1628" xr:uid="{00000000-0005-0000-0000-0000780B0000}"/>
    <cellStyle name="Percentuale 4" xfId="384" xr:uid="{00000000-0005-0000-0000-0000790B0000}"/>
    <cellStyle name="Percentuale 4 2" xfId="1629" xr:uid="{00000000-0005-0000-0000-00007A0B0000}"/>
    <cellStyle name="Percentuale 4 2 2" xfId="3172" xr:uid="{00000000-0005-0000-0000-00007B0B0000}"/>
    <cellStyle name="Percentuale 4 3" xfId="1630" xr:uid="{00000000-0005-0000-0000-00007C0B0000}"/>
    <cellStyle name="Percentuale 4 3 2" xfId="1631" xr:uid="{00000000-0005-0000-0000-00007D0B0000}"/>
    <cellStyle name="Percentuale 4 3 3" xfId="1632" xr:uid="{00000000-0005-0000-0000-00007E0B0000}"/>
    <cellStyle name="Percentuale 4 3 3 2" xfId="3173" xr:uid="{00000000-0005-0000-0000-00007F0B0000}"/>
    <cellStyle name="Percentuale 4 3 4" xfId="3174" xr:uid="{00000000-0005-0000-0000-0000800B0000}"/>
    <cellStyle name="Percentuale 4 4" xfId="1633" xr:uid="{00000000-0005-0000-0000-0000810B0000}"/>
    <cellStyle name="Percentuale 4 4 2" xfId="3175" xr:uid="{00000000-0005-0000-0000-0000820B0000}"/>
    <cellStyle name="Percentuale 4 4 2 2" xfId="3176" xr:uid="{00000000-0005-0000-0000-0000830B0000}"/>
    <cellStyle name="Percentuale 4 4 3" xfId="3177" xr:uid="{00000000-0005-0000-0000-0000840B0000}"/>
    <cellStyle name="Percentuale 4 5" xfId="1634" xr:uid="{00000000-0005-0000-0000-0000850B0000}"/>
    <cellStyle name="Percentuale 40" xfId="385" xr:uid="{00000000-0005-0000-0000-0000860B0000}"/>
    <cellStyle name="Percentuale 40 2" xfId="1635" xr:uid="{00000000-0005-0000-0000-0000870B0000}"/>
    <cellStyle name="Percentuale 40 2 2" xfId="3178" xr:uid="{00000000-0005-0000-0000-0000880B0000}"/>
    <cellStyle name="Percentuale 40 3" xfId="1636" xr:uid="{00000000-0005-0000-0000-0000890B0000}"/>
    <cellStyle name="Percentuale 40 3 2" xfId="1637" xr:uid="{00000000-0005-0000-0000-00008A0B0000}"/>
    <cellStyle name="Percentuale 40 3 3" xfId="1638" xr:uid="{00000000-0005-0000-0000-00008B0B0000}"/>
    <cellStyle name="Percentuale 40 3 3 2" xfId="3179" xr:uid="{00000000-0005-0000-0000-00008C0B0000}"/>
    <cellStyle name="Percentuale 40 3 4" xfId="3180" xr:uid="{00000000-0005-0000-0000-00008D0B0000}"/>
    <cellStyle name="Percentuale 40 4" xfId="1639" xr:uid="{00000000-0005-0000-0000-00008E0B0000}"/>
    <cellStyle name="Percentuale 40 4 2" xfId="3181" xr:uid="{00000000-0005-0000-0000-00008F0B0000}"/>
    <cellStyle name="Percentuale 40 4 2 2" xfId="3182" xr:uid="{00000000-0005-0000-0000-0000900B0000}"/>
    <cellStyle name="Percentuale 40 4 3" xfId="3183" xr:uid="{00000000-0005-0000-0000-0000910B0000}"/>
    <cellStyle name="Percentuale 40 5" xfId="1640" xr:uid="{00000000-0005-0000-0000-0000920B0000}"/>
    <cellStyle name="Percentuale 41" xfId="386" xr:uid="{00000000-0005-0000-0000-0000930B0000}"/>
    <cellStyle name="Percentuale 41 2" xfId="1641" xr:uid="{00000000-0005-0000-0000-0000940B0000}"/>
    <cellStyle name="Percentuale 41 2 2" xfId="3184" xr:uid="{00000000-0005-0000-0000-0000950B0000}"/>
    <cellStyle name="Percentuale 41 3" xfId="1642" xr:uid="{00000000-0005-0000-0000-0000960B0000}"/>
    <cellStyle name="Percentuale 41 3 2" xfId="1643" xr:uid="{00000000-0005-0000-0000-0000970B0000}"/>
    <cellStyle name="Percentuale 41 3 3" xfId="1644" xr:uid="{00000000-0005-0000-0000-0000980B0000}"/>
    <cellStyle name="Percentuale 41 3 3 2" xfId="3185" xr:uid="{00000000-0005-0000-0000-0000990B0000}"/>
    <cellStyle name="Percentuale 41 3 4" xfId="3186" xr:uid="{00000000-0005-0000-0000-00009A0B0000}"/>
    <cellStyle name="Percentuale 41 4" xfId="1645" xr:uid="{00000000-0005-0000-0000-00009B0B0000}"/>
    <cellStyle name="Percentuale 41 4 2" xfId="3187" xr:uid="{00000000-0005-0000-0000-00009C0B0000}"/>
    <cellStyle name="Percentuale 41 4 2 2" xfId="3188" xr:uid="{00000000-0005-0000-0000-00009D0B0000}"/>
    <cellStyle name="Percentuale 41 4 3" xfId="3189" xr:uid="{00000000-0005-0000-0000-00009E0B0000}"/>
    <cellStyle name="Percentuale 41 5" xfId="1646" xr:uid="{00000000-0005-0000-0000-00009F0B0000}"/>
    <cellStyle name="Percentuale 42" xfId="387" xr:uid="{00000000-0005-0000-0000-0000A00B0000}"/>
    <cellStyle name="Percentuale 42 2" xfId="1647" xr:uid="{00000000-0005-0000-0000-0000A10B0000}"/>
    <cellStyle name="Percentuale 42 2 2" xfId="3190" xr:uid="{00000000-0005-0000-0000-0000A20B0000}"/>
    <cellStyle name="Percentuale 42 3" xfId="1648" xr:uid="{00000000-0005-0000-0000-0000A30B0000}"/>
    <cellStyle name="Percentuale 42 3 2" xfId="1649" xr:uid="{00000000-0005-0000-0000-0000A40B0000}"/>
    <cellStyle name="Percentuale 42 3 3" xfId="1650" xr:uid="{00000000-0005-0000-0000-0000A50B0000}"/>
    <cellStyle name="Percentuale 42 3 3 2" xfId="3191" xr:uid="{00000000-0005-0000-0000-0000A60B0000}"/>
    <cellStyle name="Percentuale 42 3 4" xfId="3192" xr:uid="{00000000-0005-0000-0000-0000A70B0000}"/>
    <cellStyle name="Percentuale 42 4" xfId="1651" xr:uid="{00000000-0005-0000-0000-0000A80B0000}"/>
    <cellStyle name="Percentuale 42 4 2" xfId="3193" xr:uid="{00000000-0005-0000-0000-0000A90B0000}"/>
    <cellStyle name="Percentuale 42 4 2 2" xfId="3194" xr:uid="{00000000-0005-0000-0000-0000AA0B0000}"/>
    <cellStyle name="Percentuale 42 4 3" xfId="3195" xr:uid="{00000000-0005-0000-0000-0000AB0B0000}"/>
    <cellStyle name="Percentuale 42 5" xfId="1652" xr:uid="{00000000-0005-0000-0000-0000AC0B0000}"/>
    <cellStyle name="Percentuale 43" xfId="388" xr:uid="{00000000-0005-0000-0000-0000AD0B0000}"/>
    <cellStyle name="Percentuale 43 2" xfId="1653" xr:uid="{00000000-0005-0000-0000-0000AE0B0000}"/>
    <cellStyle name="Percentuale 43 2 2" xfId="3196" xr:uid="{00000000-0005-0000-0000-0000AF0B0000}"/>
    <cellStyle name="Percentuale 43 3" xfId="1654" xr:uid="{00000000-0005-0000-0000-0000B00B0000}"/>
    <cellStyle name="Percentuale 43 3 2" xfId="1655" xr:uid="{00000000-0005-0000-0000-0000B10B0000}"/>
    <cellStyle name="Percentuale 43 3 3" xfId="1656" xr:uid="{00000000-0005-0000-0000-0000B20B0000}"/>
    <cellStyle name="Percentuale 43 3 3 2" xfId="3197" xr:uid="{00000000-0005-0000-0000-0000B30B0000}"/>
    <cellStyle name="Percentuale 43 3 4" xfId="3198" xr:uid="{00000000-0005-0000-0000-0000B40B0000}"/>
    <cellStyle name="Percentuale 43 4" xfId="1657" xr:uid="{00000000-0005-0000-0000-0000B50B0000}"/>
    <cellStyle name="Percentuale 43 4 2" xfId="3199" xr:uid="{00000000-0005-0000-0000-0000B60B0000}"/>
    <cellStyle name="Percentuale 43 4 2 2" xfId="3200" xr:uid="{00000000-0005-0000-0000-0000B70B0000}"/>
    <cellStyle name="Percentuale 43 4 3" xfId="3201" xr:uid="{00000000-0005-0000-0000-0000B80B0000}"/>
    <cellStyle name="Percentuale 43 5" xfId="1658" xr:uid="{00000000-0005-0000-0000-0000B90B0000}"/>
    <cellStyle name="Percentuale 44" xfId="389" xr:uid="{00000000-0005-0000-0000-0000BA0B0000}"/>
    <cellStyle name="Percentuale 44 2" xfId="1659" xr:uid="{00000000-0005-0000-0000-0000BB0B0000}"/>
    <cellStyle name="Percentuale 44 2 2" xfId="3202" xr:uid="{00000000-0005-0000-0000-0000BC0B0000}"/>
    <cellStyle name="Percentuale 44 3" xfId="1660" xr:uid="{00000000-0005-0000-0000-0000BD0B0000}"/>
    <cellStyle name="Percentuale 44 3 2" xfId="1661" xr:uid="{00000000-0005-0000-0000-0000BE0B0000}"/>
    <cellStyle name="Percentuale 44 3 3" xfId="1662" xr:uid="{00000000-0005-0000-0000-0000BF0B0000}"/>
    <cellStyle name="Percentuale 44 3 3 2" xfId="3203" xr:uid="{00000000-0005-0000-0000-0000C00B0000}"/>
    <cellStyle name="Percentuale 44 3 4" xfId="3204" xr:uid="{00000000-0005-0000-0000-0000C10B0000}"/>
    <cellStyle name="Percentuale 44 4" xfId="1663" xr:uid="{00000000-0005-0000-0000-0000C20B0000}"/>
    <cellStyle name="Percentuale 44 4 2" xfId="3205" xr:uid="{00000000-0005-0000-0000-0000C30B0000}"/>
    <cellStyle name="Percentuale 44 4 2 2" xfId="3206" xr:uid="{00000000-0005-0000-0000-0000C40B0000}"/>
    <cellStyle name="Percentuale 44 4 3" xfId="3207" xr:uid="{00000000-0005-0000-0000-0000C50B0000}"/>
    <cellStyle name="Percentuale 44 5" xfId="1664" xr:uid="{00000000-0005-0000-0000-0000C60B0000}"/>
    <cellStyle name="Percentuale 45" xfId="390" xr:uid="{00000000-0005-0000-0000-0000C70B0000}"/>
    <cellStyle name="Percentuale 45 2" xfId="1665" xr:uid="{00000000-0005-0000-0000-0000C80B0000}"/>
    <cellStyle name="Percentuale 45 2 2" xfId="3208" xr:uid="{00000000-0005-0000-0000-0000C90B0000}"/>
    <cellStyle name="Percentuale 45 3" xfId="1666" xr:uid="{00000000-0005-0000-0000-0000CA0B0000}"/>
    <cellStyle name="Percentuale 45 3 2" xfId="1667" xr:uid="{00000000-0005-0000-0000-0000CB0B0000}"/>
    <cellStyle name="Percentuale 45 3 3" xfId="1668" xr:uid="{00000000-0005-0000-0000-0000CC0B0000}"/>
    <cellStyle name="Percentuale 45 3 3 2" xfId="3209" xr:uid="{00000000-0005-0000-0000-0000CD0B0000}"/>
    <cellStyle name="Percentuale 45 3 4" xfId="3210" xr:uid="{00000000-0005-0000-0000-0000CE0B0000}"/>
    <cellStyle name="Percentuale 45 4" xfId="1669" xr:uid="{00000000-0005-0000-0000-0000CF0B0000}"/>
    <cellStyle name="Percentuale 45 4 2" xfId="3211" xr:uid="{00000000-0005-0000-0000-0000D00B0000}"/>
    <cellStyle name="Percentuale 45 4 2 2" xfId="3212" xr:uid="{00000000-0005-0000-0000-0000D10B0000}"/>
    <cellStyle name="Percentuale 45 4 3" xfId="3213" xr:uid="{00000000-0005-0000-0000-0000D20B0000}"/>
    <cellStyle name="Percentuale 45 5" xfId="1670" xr:uid="{00000000-0005-0000-0000-0000D30B0000}"/>
    <cellStyle name="Percentuale 46" xfId="391" xr:uid="{00000000-0005-0000-0000-0000D40B0000}"/>
    <cellStyle name="Percentuale 46 2" xfId="1671" xr:uid="{00000000-0005-0000-0000-0000D50B0000}"/>
    <cellStyle name="Percentuale 46 2 2" xfId="3214" xr:uid="{00000000-0005-0000-0000-0000D60B0000}"/>
    <cellStyle name="Percentuale 46 3" xfId="1672" xr:uid="{00000000-0005-0000-0000-0000D70B0000}"/>
    <cellStyle name="Percentuale 46 3 2" xfId="1673" xr:uid="{00000000-0005-0000-0000-0000D80B0000}"/>
    <cellStyle name="Percentuale 46 3 3" xfId="1674" xr:uid="{00000000-0005-0000-0000-0000D90B0000}"/>
    <cellStyle name="Percentuale 46 3 3 2" xfId="3215" xr:uid="{00000000-0005-0000-0000-0000DA0B0000}"/>
    <cellStyle name="Percentuale 46 3 4" xfId="3216" xr:uid="{00000000-0005-0000-0000-0000DB0B0000}"/>
    <cellStyle name="Percentuale 46 4" xfId="1675" xr:uid="{00000000-0005-0000-0000-0000DC0B0000}"/>
    <cellStyle name="Percentuale 46 4 2" xfId="3217" xr:uid="{00000000-0005-0000-0000-0000DD0B0000}"/>
    <cellStyle name="Percentuale 46 4 2 2" xfId="3218" xr:uid="{00000000-0005-0000-0000-0000DE0B0000}"/>
    <cellStyle name="Percentuale 46 4 3" xfId="3219" xr:uid="{00000000-0005-0000-0000-0000DF0B0000}"/>
    <cellStyle name="Percentuale 46 5" xfId="1676" xr:uid="{00000000-0005-0000-0000-0000E00B0000}"/>
    <cellStyle name="Percentuale 47" xfId="392" xr:uid="{00000000-0005-0000-0000-0000E10B0000}"/>
    <cellStyle name="Percentuale 47 2" xfId="1677" xr:uid="{00000000-0005-0000-0000-0000E20B0000}"/>
    <cellStyle name="Percentuale 47 2 2" xfId="3220" xr:uid="{00000000-0005-0000-0000-0000E30B0000}"/>
    <cellStyle name="Percentuale 47 3" xfId="1678" xr:uid="{00000000-0005-0000-0000-0000E40B0000}"/>
    <cellStyle name="Percentuale 47 3 2" xfId="1679" xr:uid="{00000000-0005-0000-0000-0000E50B0000}"/>
    <cellStyle name="Percentuale 47 3 3" xfId="1680" xr:uid="{00000000-0005-0000-0000-0000E60B0000}"/>
    <cellStyle name="Percentuale 47 3 3 2" xfId="3221" xr:uid="{00000000-0005-0000-0000-0000E70B0000}"/>
    <cellStyle name="Percentuale 47 3 4" xfId="3222" xr:uid="{00000000-0005-0000-0000-0000E80B0000}"/>
    <cellStyle name="Percentuale 47 4" xfId="1681" xr:uid="{00000000-0005-0000-0000-0000E90B0000}"/>
    <cellStyle name="Percentuale 47 4 2" xfId="3223" xr:uid="{00000000-0005-0000-0000-0000EA0B0000}"/>
    <cellStyle name="Percentuale 47 4 2 2" xfId="3224" xr:uid="{00000000-0005-0000-0000-0000EB0B0000}"/>
    <cellStyle name="Percentuale 47 4 3" xfId="3225" xr:uid="{00000000-0005-0000-0000-0000EC0B0000}"/>
    <cellStyle name="Percentuale 47 5" xfId="1682" xr:uid="{00000000-0005-0000-0000-0000ED0B0000}"/>
    <cellStyle name="Percentuale 48" xfId="393" xr:uid="{00000000-0005-0000-0000-0000EE0B0000}"/>
    <cellStyle name="Percentuale 48 2" xfId="1683" xr:uid="{00000000-0005-0000-0000-0000EF0B0000}"/>
    <cellStyle name="Percentuale 48 2 2" xfId="3226" xr:uid="{00000000-0005-0000-0000-0000F00B0000}"/>
    <cellStyle name="Percentuale 48 3" xfId="1684" xr:uid="{00000000-0005-0000-0000-0000F10B0000}"/>
    <cellStyle name="Percentuale 48 3 2" xfId="1685" xr:uid="{00000000-0005-0000-0000-0000F20B0000}"/>
    <cellStyle name="Percentuale 48 3 3" xfId="1686" xr:uid="{00000000-0005-0000-0000-0000F30B0000}"/>
    <cellStyle name="Percentuale 48 3 3 2" xfId="3227" xr:uid="{00000000-0005-0000-0000-0000F40B0000}"/>
    <cellStyle name="Percentuale 48 3 4" xfId="3228" xr:uid="{00000000-0005-0000-0000-0000F50B0000}"/>
    <cellStyle name="Percentuale 48 4" xfId="1687" xr:uid="{00000000-0005-0000-0000-0000F60B0000}"/>
    <cellStyle name="Percentuale 48 4 2" xfId="3229" xr:uid="{00000000-0005-0000-0000-0000F70B0000}"/>
    <cellStyle name="Percentuale 48 4 2 2" xfId="3230" xr:uid="{00000000-0005-0000-0000-0000F80B0000}"/>
    <cellStyle name="Percentuale 48 4 3" xfId="3231" xr:uid="{00000000-0005-0000-0000-0000F90B0000}"/>
    <cellStyle name="Percentuale 48 5" xfId="1688" xr:uid="{00000000-0005-0000-0000-0000FA0B0000}"/>
    <cellStyle name="Percentuale 49" xfId="394" xr:uid="{00000000-0005-0000-0000-0000FB0B0000}"/>
    <cellStyle name="Percentuale 49 2" xfId="1689" xr:uid="{00000000-0005-0000-0000-0000FC0B0000}"/>
    <cellStyle name="Percentuale 49 2 2" xfId="3232" xr:uid="{00000000-0005-0000-0000-0000FD0B0000}"/>
    <cellStyle name="Percentuale 49 3" xfId="1690" xr:uid="{00000000-0005-0000-0000-0000FE0B0000}"/>
    <cellStyle name="Percentuale 49 3 2" xfId="1691" xr:uid="{00000000-0005-0000-0000-0000FF0B0000}"/>
    <cellStyle name="Percentuale 49 3 3" xfId="1692" xr:uid="{00000000-0005-0000-0000-0000000C0000}"/>
    <cellStyle name="Percentuale 49 3 3 2" xfId="3233" xr:uid="{00000000-0005-0000-0000-0000010C0000}"/>
    <cellStyle name="Percentuale 49 3 4" xfId="3234" xr:uid="{00000000-0005-0000-0000-0000020C0000}"/>
    <cellStyle name="Percentuale 49 4" xfId="1693" xr:uid="{00000000-0005-0000-0000-0000030C0000}"/>
    <cellStyle name="Percentuale 49 4 2" xfId="3235" xr:uid="{00000000-0005-0000-0000-0000040C0000}"/>
    <cellStyle name="Percentuale 49 4 2 2" xfId="3236" xr:uid="{00000000-0005-0000-0000-0000050C0000}"/>
    <cellStyle name="Percentuale 49 4 3" xfId="3237" xr:uid="{00000000-0005-0000-0000-0000060C0000}"/>
    <cellStyle name="Percentuale 49 5" xfId="1694" xr:uid="{00000000-0005-0000-0000-0000070C0000}"/>
    <cellStyle name="Percentuale 5" xfId="395" xr:uid="{00000000-0005-0000-0000-0000080C0000}"/>
    <cellStyle name="Percentuale 5 2" xfId="1695" xr:uid="{00000000-0005-0000-0000-0000090C0000}"/>
    <cellStyle name="Percentuale 5 2 2" xfId="3238" xr:uid="{00000000-0005-0000-0000-00000A0C0000}"/>
    <cellStyle name="Percentuale 5 3" xfId="1696" xr:uid="{00000000-0005-0000-0000-00000B0C0000}"/>
    <cellStyle name="Percentuale 5 3 2" xfId="1697" xr:uid="{00000000-0005-0000-0000-00000C0C0000}"/>
    <cellStyle name="Percentuale 5 3 3" xfId="1698" xr:uid="{00000000-0005-0000-0000-00000D0C0000}"/>
    <cellStyle name="Percentuale 5 3 3 2" xfId="3239" xr:uid="{00000000-0005-0000-0000-00000E0C0000}"/>
    <cellStyle name="Percentuale 5 3 4" xfId="3240" xr:uid="{00000000-0005-0000-0000-00000F0C0000}"/>
    <cellStyle name="Percentuale 5 4" xfId="1699" xr:uid="{00000000-0005-0000-0000-0000100C0000}"/>
    <cellStyle name="Percentuale 5 4 2" xfId="3241" xr:uid="{00000000-0005-0000-0000-0000110C0000}"/>
    <cellStyle name="Percentuale 5 4 2 2" xfId="3242" xr:uid="{00000000-0005-0000-0000-0000120C0000}"/>
    <cellStyle name="Percentuale 5 4 3" xfId="3243" xr:uid="{00000000-0005-0000-0000-0000130C0000}"/>
    <cellStyle name="Percentuale 5 5" xfId="1700" xr:uid="{00000000-0005-0000-0000-0000140C0000}"/>
    <cellStyle name="Percentuale 50" xfId="396" xr:uid="{00000000-0005-0000-0000-0000150C0000}"/>
    <cellStyle name="Percentuale 50 2" xfId="1701" xr:uid="{00000000-0005-0000-0000-0000160C0000}"/>
    <cellStyle name="Percentuale 50 2 2" xfId="3244" xr:uid="{00000000-0005-0000-0000-0000170C0000}"/>
    <cellStyle name="Percentuale 50 3" xfId="1702" xr:uid="{00000000-0005-0000-0000-0000180C0000}"/>
    <cellStyle name="Percentuale 50 3 2" xfId="1703" xr:uid="{00000000-0005-0000-0000-0000190C0000}"/>
    <cellStyle name="Percentuale 50 3 3" xfId="1704" xr:uid="{00000000-0005-0000-0000-00001A0C0000}"/>
    <cellStyle name="Percentuale 50 3 3 2" xfId="3245" xr:uid="{00000000-0005-0000-0000-00001B0C0000}"/>
    <cellStyle name="Percentuale 50 3 4" xfId="3246" xr:uid="{00000000-0005-0000-0000-00001C0C0000}"/>
    <cellStyle name="Percentuale 50 4" xfId="1705" xr:uid="{00000000-0005-0000-0000-00001D0C0000}"/>
    <cellStyle name="Percentuale 50 4 2" xfId="3247" xr:uid="{00000000-0005-0000-0000-00001E0C0000}"/>
    <cellStyle name="Percentuale 50 4 2 2" xfId="3248" xr:uid="{00000000-0005-0000-0000-00001F0C0000}"/>
    <cellStyle name="Percentuale 50 4 3" xfId="3249" xr:uid="{00000000-0005-0000-0000-0000200C0000}"/>
    <cellStyle name="Percentuale 50 5" xfId="1706" xr:uid="{00000000-0005-0000-0000-0000210C0000}"/>
    <cellStyle name="Percentuale 51" xfId="397" xr:uid="{00000000-0005-0000-0000-0000220C0000}"/>
    <cellStyle name="Percentuale 51 2" xfId="1707" xr:uid="{00000000-0005-0000-0000-0000230C0000}"/>
    <cellStyle name="Percentuale 51 2 2" xfId="3250" xr:uid="{00000000-0005-0000-0000-0000240C0000}"/>
    <cellStyle name="Percentuale 51 3" xfId="1708" xr:uid="{00000000-0005-0000-0000-0000250C0000}"/>
    <cellStyle name="Percentuale 51 3 2" xfId="1709" xr:uid="{00000000-0005-0000-0000-0000260C0000}"/>
    <cellStyle name="Percentuale 51 3 3" xfId="1710" xr:uid="{00000000-0005-0000-0000-0000270C0000}"/>
    <cellStyle name="Percentuale 51 3 3 2" xfId="3251" xr:uid="{00000000-0005-0000-0000-0000280C0000}"/>
    <cellStyle name="Percentuale 51 3 4" xfId="3252" xr:uid="{00000000-0005-0000-0000-0000290C0000}"/>
    <cellStyle name="Percentuale 51 4" xfId="1711" xr:uid="{00000000-0005-0000-0000-00002A0C0000}"/>
    <cellStyle name="Percentuale 51 4 2" xfId="3253" xr:uid="{00000000-0005-0000-0000-00002B0C0000}"/>
    <cellStyle name="Percentuale 51 4 2 2" xfId="3254" xr:uid="{00000000-0005-0000-0000-00002C0C0000}"/>
    <cellStyle name="Percentuale 51 4 3" xfId="3255" xr:uid="{00000000-0005-0000-0000-00002D0C0000}"/>
    <cellStyle name="Percentuale 51 5" xfId="1712" xr:uid="{00000000-0005-0000-0000-00002E0C0000}"/>
    <cellStyle name="Percentuale 52" xfId="398" xr:uid="{00000000-0005-0000-0000-00002F0C0000}"/>
    <cellStyle name="Percentuale 52 2" xfId="1713" xr:uid="{00000000-0005-0000-0000-0000300C0000}"/>
    <cellStyle name="Percentuale 52 2 2" xfId="3256" xr:uid="{00000000-0005-0000-0000-0000310C0000}"/>
    <cellStyle name="Percentuale 52 3" xfId="1714" xr:uid="{00000000-0005-0000-0000-0000320C0000}"/>
    <cellStyle name="Percentuale 52 3 2" xfId="1715" xr:uid="{00000000-0005-0000-0000-0000330C0000}"/>
    <cellStyle name="Percentuale 52 3 3" xfId="1716" xr:uid="{00000000-0005-0000-0000-0000340C0000}"/>
    <cellStyle name="Percentuale 52 3 3 2" xfId="3257" xr:uid="{00000000-0005-0000-0000-0000350C0000}"/>
    <cellStyle name="Percentuale 52 3 4" xfId="3258" xr:uid="{00000000-0005-0000-0000-0000360C0000}"/>
    <cellStyle name="Percentuale 52 4" xfId="1717" xr:uid="{00000000-0005-0000-0000-0000370C0000}"/>
    <cellStyle name="Percentuale 52 4 2" xfId="3259" xr:uid="{00000000-0005-0000-0000-0000380C0000}"/>
    <cellStyle name="Percentuale 52 4 2 2" xfId="3260" xr:uid="{00000000-0005-0000-0000-0000390C0000}"/>
    <cellStyle name="Percentuale 52 4 3" xfId="3261" xr:uid="{00000000-0005-0000-0000-00003A0C0000}"/>
    <cellStyle name="Percentuale 52 5" xfId="1718" xr:uid="{00000000-0005-0000-0000-00003B0C0000}"/>
    <cellStyle name="Percentuale 53" xfId="399" xr:uid="{00000000-0005-0000-0000-00003C0C0000}"/>
    <cellStyle name="Percentuale 53 2" xfId="1719" xr:uid="{00000000-0005-0000-0000-00003D0C0000}"/>
    <cellStyle name="Percentuale 53 2 2" xfId="3262" xr:uid="{00000000-0005-0000-0000-00003E0C0000}"/>
    <cellStyle name="Percentuale 53 3" xfId="1720" xr:uid="{00000000-0005-0000-0000-00003F0C0000}"/>
    <cellStyle name="Percentuale 53 3 2" xfId="1721" xr:uid="{00000000-0005-0000-0000-0000400C0000}"/>
    <cellStyle name="Percentuale 53 3 3" xfId="1722" xr:uid="{00000000-0005-0000-0000-0000410C0000}"/>
    <cellStyle name="Percentuale 53 3 3 2" xfId="3263" xr:uid="{00000000-0005-0000-0000-0000420C0000}"/>
    <cellStyle name="Percentuale 53 3 4" xfId="3264" xr:uid="{00000000-0005-0000-0000-0000430C0000}"/>
    <cellStyle name="Percentuale 53 4" xfId="1723" xr:uid="{00000000-0005-0000-0000-0000440C0000}"/>
    <cellStyle name="Percentuale 53 4 2" xfId="3265" xr:uid="{00000000-0005-0000-0000-0000450C0000}"/>
    <cellStyle name="Percentuale 53 4 2 2" xfId="3266" xr:uid="{00000000-0005-0000-0000-0000460C0000}"/>
    <cellStyle name="Percentuale 53 4 3" xfId="3267" xr:uid="{00000000-0005-0000-0000-0000470C0000}"/>
    <cellStyle name="Percentuale 53 5" xfId="1724" xr:uid="{00000000-0005-0000-0000-0000480C0000}"/>
    <cellStyle name="Percentuale 54" xfId="400" xr:uid="{00000000-0005-0000-0000-0000490C0000}"/>
    <cellStyle name="Percentuale 54 2" xfId="1725" xr:uid="{00000000-0005-0000-0000-00004A0C0000}"/>
    <cellStyle name="Percentuale 54 2 2" xfId="3268" xr:uid="{00000000-0005-0000-0000-00004B0C0000}"/>
    <cellStyle name="Percentuale 54 3" xfId="1726" xr:uid="{00000000-0005-0000-0000-00004C0C0000}"/>
    <cellStyle name="Percentuale 54 3 2" xfId="1727" xr:uid="{00000000-0005-0000-0000-00004D0C0000}"/>
    <cellStyle name="Percentuale 54 3 3" xfId="1728" xr:uid="{00000000-0005-0000-0000-00004E0C0000}"/>
    <cellStyle name="Percentuale 54 3 3 2" xfId="3269" xr:uid="{00000000-0005-0000-0000-00004F0C0000}"/>
    <cellStyle name="Percentuale 54 3 4" xfId="3270" xr:uid="{00000000-0005-0000-0000-0000500C0000}"/>
    <cellStyle name="Percentuale 54 4" xfId="1729" xr:uid="{00000000-0005-0000-0000-0000510C0000}"/>
    <cellStyle name="Percentuale 54 4 2" xfId="3271" xr:uid="{00000000-0005-0000-0000-0000520C0000}"/>
    <cellStyle name="Percentuale 54 4 2 2" xfId="3272" xr:uid="{00000000-0005-0000-0000-0000530C0000}"/>
    <cellStyle name="Percentuale 54 4 3" xfId="3273" xr:uid="{00000000-0005-0000-0000-0000540C0000}"/>
    <cellStyle name="Percentuale 54 5" xfId="1730" xr:uid="{00000000-0005-0000-0000-0000550C0000}"/>
    <cellStyle name="Percentuale 55" xfId="401" xr:uid="{00000000-0005-0000-0000-0000560C0000}"/>
    <cellStyle name="Percentuale 55 2" xfId="1731" xr:uid="{00000000-0005-0000-0000-0000570C0000}"/>
    <cellStyle name="Percentuale 55 2 2" xfId="3274" xr:uid="{00000000-0005-0000-0000-0000580C0000}"/>
    <cellStyle name="Percentuale 55 3" xfId="1732" xr:uid="{00000000-0005-0000-0000-0000590C0000}"/>
    <cellStyle name="Percentuale 55 3 2" xfId="1733" xr:uid="{00000000-0005-0000-0000-00005A0C0000}"/>
    <cellStyle name="Percentuale 55 3 3" xfId="1734" xr:uid="{00000000-0005-0000-0000-00005B0C0000}"/>
    <cellStyle name="Percentuale 55 3 3 2" xfId="3275" xr:uid="{00000000-0005-0000-0000-00005C0C0000}"/>
    <cellStyle name="Percentuale 55 3 4" xfId="3276" xr:uid="{00000000-0005-0000-0000-00005D0C0000}"/>
    <cellStyle name="Percentuale 55 4" xfId="1735" xr:uid="{00000000-0005-0000-0000-00005E0C0000}"/>
    <cellStyle name="Percentuale 55 4 2" xfId="3277" xr:uid="{00000000-0005-0000-0000-00005F0C0000}"/>
    <cellStyle name="Percentuale 55 4 2 2" xfId="3278" xr:uid="{00000000-0005-0000-0000-0000600C0000}"/>
    <cellStyle name="Percentuale 55 4 3" xfId="3279" xr:uid="{00000000-0005-0000-0000-0000610C0000}"/>
    <cellStyle name="Percentuale 55 5" xfId="1736" xr:uid="{00000000-0005-0000-0000-0000620C0000}"/>
    <cellStyle name="Percentuale 56" xfId="402" xr:uid="{00000000-0005-0000-0000-0000630C0000}"/>
    <cellStyle name="Percentuale 56 2" xfId="1737" xr:uid="{00000000-0005-0000-0000-0000640C0000}"/>
    <cellStyle name="Percentuale 56 2 2" xfId="3280" xr:uid="{00000000-0005-0000-0000-0000650C0000}"/>
    <cellStyle name="Percentuale 56 3" xfId="1738" xr:uid="{00000000-0005-0000-0000-0000660C0000}"/>
    <cellStyle name="Percentuale 56 3 2" xfId="1739" xr:uid="{00000000-0005-0000-0000-0000670C0000}"/>
    <cellStyle name="Percentuale 56 3 3" xfId="1740" xr:uid="{00000000-0005-0000-0000-0000680C0000}"/>
    <cellStyle name="Percentuale 56 3 3 2" xfId="3281" xr:uid="{00000000-0005-0000-0000-0000690C0000}"/>
    <cellStyle name="Percentuale 56 3 4" xfId="3282" xr:uid="{00000000-0005-0000-0000-00006A0C0000}"/>
    <cellStyle name="Percentuale 56 4" xfId="1741" xr:uid="{00000000-0005-0000-0000-00006B0C0000}"/>
    <cellStyle name="Percentuale 56 4 2" xfId="3283" xr:uid="{00000000-0005-0000-0000-00006C0C0000}"/>
    <cellStyle name="Percentuale 56 4 2 2" xfId="3284" xr:uid="{00000000-0005-0000-0000-00006D0C0000}"/>
    <cellStyle name="Percentuale 56 4 3" xfId="3285" xr:uid="{00000000-0005-0000-0000-00006E0C0000}"/>
    <cellStyle name="Percentuale 56 5" xfId="1742" xr:uid="{00000000-0005-0000-0000-00006F0C0000}"/>
    <cellStyle name="Percentuale 57" xfId="403" xr:uid="{00000000-0005-0000-0000-0000700C0000}"/>
    <cellStyle name="Percentuale 57 2" xfId="1743" xr:uid="{00000000-0005-0000-0000-0000710C0000}"/>
    <cellStyle name="Percentuale 57 2 2" xfId="3286" xr:uid="{00000000-0005-0000-0000-0000720C0000}"/>
    <cellStyle name="Percentuale 57 3" xfId="1744" xr:uid="{00000000-0005-0000-0000-0000730C0000}"/>
    <cellStyle name="Percentuale 57 3 2" xfId="1745" xr:uid="{00000000-0005-0000-0000-0000740C0000}"/>
    <cellStyle name="Percentuale 57 3 3" xfId="1746" xr:uid="{00000000-0005-0000-0000-0000750C0000}"/>
    <cellStyle name="Percentuale 57 3 3 2" xfId="3287" xr:uid="{00000000-0005-0000-0000-0000760C0000}"/>
    <cellStyle name="Percentuale 57 3 4" xfId="3288" xr:uid="{00000000-0005-0000-0000-0000770C0000}"/>
    <cellStyle name="Percentuale 57 4" xfId="1747" xr:uid="{00000000-0005-0000-0000-0000780C0000}"/>
    <cellStyle name="Percentuale 57 4 2" xfId="3289" xr:uid="{00000000-0005-0000-0000-0000790C0000}"/>
    <cellStyle name="Percentuale 57 4 2 2" xfId="3290" xr:uid="{00000000-0005-0000-0000-00007A0C0000}"/>
    <cellStyle name="Percentuale 57 4 3" xfId="3291" xr:uid="{00000000-0005-0000-0000-00007B0C0000}"/>
    <cellStyle name="Percentuale 57 5" xfId="1748" xr:uid="{00000000-0005-0000-0000-00007C0C0000}"/>
    <cellStyle name="Percentuale 58" xfId="404" xr:uid="{00000000-0005-0000-0000-00007D0C0000}"/>
    <cellStyle name="Percentuale 58 2" xfId="1749" xr:uid="{00000000-0005-0000-0000-00007E0C0000}"/>
    <cellStyle name="Percentuale 58 2 2" xfId="3292" xr:uid="{00000000-0005-0000-0000-00007F0C0000}"/>
    <cellStyle name="Percentuale 58 3" xfId="1750" xr:uid="{00000000-0005-0000-0000-0000800C0000}"/>
    <cellStyle name="Percentuale 58 3 2" xfId="1751" xr:uid="{00000000-0005-0000-0000-0000810C0000}"/>
    <cellStyle name="Percentuale 58 3 3" xfId="1752" xr:uid="{00000000-0005-0000-0000-0000820C0000}"/>
    <cellStyle name="Percentuale 58 3 3 2" xfId="3293" xr:uid="{00000000-0005-0000-0000-0000830C0000}"/>
    <cellStyle name="Percentuale 58 3 4" xfId="3294" xr:uid="{00000000-0005-0000-0000-0000840C0000}"/>
    <cellStyle name="Percentuale 58 4" xfId="1753" xr:uid="{00000000-0005-0000-0000-0000850C0000}"/>
    <cellStyle name="Percentuale 58 4 2" xfId="3295" xr:uid="{00000000-0005-0000-0000-0000860C0000}"/>
    <cellStyle name="Percentuale 58 4 2 2" xfId="3296" xr:uid="{00000000-0005-0000-0000-0000870C0000}"/>
    <cellStyle name="Percentuale 58 4 3" xfId="3297" xr:uid="{00000000-0005-0000-0000-0000880C0000}"/>
    <cellStyle name="Percentuale 58 5" xfId="1754" xr:uid="{00000000-0005-0000-0000-0000890C0000}"/>
    <cellStyle name="Percentuale 59" xfId="405" xr:uid="{00000000-0005-0000-0000-00008A0C0000}"/>
    <cellStyle name="Percentuale 59 2" xfId="1755" xr:uid="{00000000-0005-0000-0000-00008B0C0000}"/>
    <cellStyle name="Percentuale 59 2 2" xfId="3298" xr:uid="{00000000-0005-0000-0000-00008C0C0000}"/>
    <cellStyle name="Percentuale 59 3" xfId="1756" xr:uid="{00000000-0005-0000-0000-00008D0C0000}"/>
    <cellStyle name="Percentuale 59 3 2" xfId="1757" xr:uid="{00000000-0005-0000-0000-00008E0C0000}"/>
    <cellStyle name="Percentuale 59 3 3" xfId="1758" xr:uid="{00000000-0005-0000-0000-00008F0C0000}"/>
    <cellStyle name="Percentuale 59 3 3 2" xfId="3299" xr:uid="{00000000-0005-0000-0000-0000900C0000}"/>
    <cellStyle name="Percentuale 59 3 4" xfId="3300" xr:uid="{00000000-0005-0000-0000-0000910C0000}"/>
    <cellStyle name="Percentuale 59 4" xfId="1759" xr:uid="{00000000-0005-0000-0000-0000920C0000}"/>
    <cellStyle name="Percentuale 59 4 2" xfId="3301" xr:uid="{00000000-0005-0000-0000-0000930C0000}"/>
    <cellStyle name="Percentuale 59 4 2 2" xfId="3302" xr:uid="{00000000-0005-0000-0000-0000940C0000}"/>
    <cellStyle name="Percentuale 59 4 3" xfId="3303" xr:uid="{00000000-0005-0000-0000-0000950C0000}"/>
    <cellStyle name="Percentuale 59 5" xfId="1760" xr:uid="{00000000-0005-0000-0000-0000960C0000}"/>
    <cellStyle name="Percentuale 6" xfId="406" xr:uid="{00000000-0005-0000-0000-0000970C0000}"/>
    <cellStyle name="Percentuale 6 2" xfId="1761" xr:uid="{00000000-0005-0000-0000-0000980C0000}"/>
    <cellStyle name="Percentuale 6 2 2" xfId="3304" xr:uid="{00000000-0005-0000-0000-0000990C0000}"/>
    <cellStyle name="Percentuale 6 3" xfId="1762" xr:uid="{00000000-0005-0000-0000-00009A0C0000}"/>
    <cellStyle name="Percentuale 6 3 2" xfId="1763" xr:uid="{00000000-0005-0000-0000-00009B0C0000}"/>
    <cellStyle name="Percentuale 6 3 3" xfId="1764" xr:uid="{00000000-0005-0000-0000-00009C0C0000}"/>
    <cellStyle name="Percentuale 6 3 3 2" xfId="3305" xr:uid="{00000000-0005-0000-0000-00009D0C0000}"/>
    <cellStyle name="Percentuale 6 3 4" xfId="3306" xr:uid="{00000000-0005-0000-0000-00009E0C0000}"/>
    <cellStyle name="Percentuale 6 4" xfId="1765" xr:uid="{00000000-0005-0000-0000-00009F0C0000}"/>
    <cellStyle name="Percentuale 6 4 2" xfId="3307" xr:uid="{00000000-0005-0000-0000-0000A00C0000}"/>
    <cellStyle name="Percentuale 6 4 2 2" xfId="3308" xr:uid="{00000000-0005-0000-0000-0000A10C0000}"/>
    <cellStyle name="Percentuale 6 4 3" xfId="3309" xr:uid="{00000000-0005-0000-0000-0000A20C0000}"/>
    <cellStyle name="Percentuale 6 5" xfId="1766" xr:uid="{00000000-0005-0000-0000-0000A30C0000}"/>
    <cellStyle name="Percentuale 60" xfId="407" xr:uid="{00000000-0005-0000-0000-0000A40C0000}"/>
    <cellStyle name="Percentuale 60 2" xfId="1767" xr:uid="{00000000-0005-0000-0000-0000A50C0000}"/>
    <cellStyle name="Percentuale 60 2 2" xfId="3310" xr:uid="{00000000-0005-0000-0000-0000A60C0000}"/>
    <cellStyle name="Percentuale 60 3" xfId="1768" xr:uid="{00000000-0005-0000-0000-0000A70C0000}"/>
    <cellStyle name="Percentuale 60 3 2" xfId="1769" xr:uid="{00000000-0005-0000-0000-0000A80C0000}"/>
    <cellStyle name="Percentuale 60 3 3" xfId="1770" xr:uid="{00000000-0005-0000-0000-0000A90C0000}"/>
    <cellStyle name="Percentuale 60 3 3 2" xfId="3311" xr:uid="{00000000-0005-0000-0000-0000AA0C0000}"/>
    <cellStyle name="Percentuale 60 3 4" xfId="3312" xr:uid="{00000000-0005-0000-0000-0000AB0C0000}"/>
    <cellStyle name="Percentuale 60 4" xfId="1771" xr:uid="{00000000-0005-0000-0000-0000AC0C0000}"/>
    <cellStyle name="Percentuale 60 4 2" xfId="3313" xr:uid="{00000000-0005-0000-0000-0000AD0C0000}"/>
    <cellStyle name="Percentuale 60 4 2 2" xfId="3314" xr:uid="{00000000-0005-0000-0000-0000AE0C0000}"/>
    <cellStyle name="Percentuale 60 4 3" xfId="3315" xr:uid="{00000000-0005-0000-0000-0000AF0C0000}"/>
    <cellStyle name="Percentuale 60 5" xfId="1772" xr:uid="{00000000-0005-0000-0000-0000B00C0000}"/>
    <cellStyle name="Percentuale 61" xfId="408" xr:uid="{00000000-0005-0000-0000-0000B10C0000}"/>
    <cellStyle name="Percentuale 61 2" xfId="1773" xr:uid="{00000000-0005-0000-0000-0000B20C0000}"/>
    <cellStyle name="Percentuale 61 2 2" xfId="3316" xr:uid="{00000000-0005-0000-0000-0000B30C0000}"/>
    <cellStyle name="Percentuale 61 3" xfId="1774" xr:uid="{00000000-0005-0000-0000-0000B40C0000}"/>
    <cellStyle name="Percentuale 61 3 2" xfId="1775" xr:uid="{00000000-0005-0000-0000-0000B50C0000}"/>
    <cellStyle name="Percentuale 61 3 3" xfId="1776" xr:uid="{00000000-0005-0000-0000-0000B60C0000}"/>
    <cellStyle name="Percentuale 61 3 3 2" xfId="3317" xr:uid="{00000000-0005-0000-0000-0000B70C0000}"/>
    <cellStyle name="Percentuale 61 3 4" xfId="3318" xr:uid="{00000000-0005-0000-0000-0000B80C0000}"/>
    <cellStyle name="Percentuale 61 4" xfId="1777" xr:uid="{00000000-0005-0000-0000-0000B90C0000}"/>
    <cellStyle name="Percentuale 61 4 2" xfId="3319" xr:uid="{00000000-0005-0000-0000-0000BA0C0000}"/>
    <cellStyle name="Percentuale 61 4 2 2" xfId="3320" xr:uid="{00000000-0005-0000-0000-0000BB0C0000}"/>
    <cellStyle name="Percentuale 61 4 3" xfId="3321" xr:uid="{00000000-0005-0000-0000-0000BC0C0000}"/>
    <cellStyle name="Percentuale 61 5" xfId="1778" xr:uid="{00000000-0005-0000-0000-0000BD0C0000}"/>
    <cellStyle name="Percentuale 62" xfId="409" xr:uid="{00000000-0005-0000-0000-0000BE0C0000}"/>
    <cellStyle name="Percentuale 62 2" xfId="3322" xr:uid="{00000000-0005-0000-0000-0000BF0C0000}"/>
    <cellStyle name="Percentuale 63" xfId="410" xr:uid="{00000000-0005-0000-0000-0000C00C0000}"/>
    <cellStyle name="Percentuale 63 2" xfId="3323" xr:uid="{00000000-0005-0000-0000-0000C10C0000}"/>
    <cellStyle name="Percentuale 64" xfId="411" xr:uid="{00000000-0005-0000-0000-0000C20C0000}"/>
    <cellStyle name="Percentuale 64 2" xfId="3324" xr:uid="{00000000-0005-0000-0000-0000C30C0000}"/>
    <cellStyle name="Percentuale 65" xfId="412" xr:uid="{00000000-0005-0000-0000-0000C40C0000}"/>
    <cellStyle name="Percentuale 65 2" xfId="3325" xr:uid="{00000000-0005-0000-0000-0000C50C0000}"/>
    <cellStyle name="Percentuale 66" xfId="413" xr:uid="{00000000-0005-0000-0000-0000C60C0000}"/>
    <cellStyle name="Percentuale 66 2" xfId="3326" xr:uid="{00000000-0005-0000-0000-0000C70C0000}"/>
    <cellStyle name="Percentuale 67" xfId="414" xr:uid="{00000000-0005-0000-0000-0000C80C0000}"/>
    <cellStyle name="Percentuale 67 2" xfId="3327" xr:uid="{00000000-0005-0000-0000-0000C90C0000}"/>
    <cellStyle name="Percentuale 68" xfId="415" xr:uid="{00000000-0005-0000-0000-0000CA0C0000}"/>
    <cellStyle name="Percentuale 68 2" xfId="1779" xr:uid="{00000000-0005-0000-0000-0000CB0C0000}"/>
    <cellStyle name="Percentuale 68 2 2" xfId="3328" xr:uid="{00000000-0005-0000-0000-0000CC0C0000}"/>
    <cellStyle name="Percentuale 68 3" xfId="1780" xr:uid="{00000000-0005-0000-0000-0000CD0C0000}"/>
    <cellStyle name="Percentuale 68 3 2" xfId="1781" xr:uid="{00000000-0005-0000-0000-0000CE0C0000}"/>
    <cellStyle name="Percentuale 68 3 3" xfId="1782" xr:uid="{00000000-0005-0000-0000-0000CF0C0000}"/>
    <cellStyle name="Percentuale 68 3 3 2" xfId="3329" xr:uid="{00000000-0005-0000-0000-0000D00C0000}"/>
    <cellStyle name="Percentuale 68 3 4" xfId="3330" xr:uid="{00000000-0005-0000-0000-0000D10C0000}"/>
    <cellStyle name="Percentuale 68 4" xfId="1783" xr:uid="{00000000-0005-0000-0000-0000D20C0000}"/>
    <cellStyle name="Percentuale 68 4 2" xfId="3331" xr:uid="{00000000-0005-0000-0000-0000D30C0000}"/>
    <cellStyle name="Percentuale 68 4 2 2" xfId="3332" xr:uid="{00000000-0005-0000-0000-0000D40C0000}"/>
    <cellStyle name="Percentuale 68 4 3" xfId="3333" xr:uid="{00000000-0005-0000-0000-0000D50C0000}"/>
    <cellStyle name="Percentuale 68 5" xfId="1784" xr:uid="{00000000-0005-0000-0000-0000D60C0000}"/>
    <cellStyle name="Percentuale 69" xfId="416" xr:uid="{00000000-0005-0000-0000-0000D70C0000}"/>
    <cellStyle name="Percentuale 69 2" xfId="1785" xr:uid="{00000000-0005-0000-0000-0000D80C0000}"/>
    <cellStyle name="Percentuale 69 2 2" xfId="3334" xr:uid="{00000000-0005-0000-0000-0000D90C0000}"/>
    <cellStyle name="Percentuale 69 3" xfId="1786" xr:uid="{00000000-0005-0000-0000-0000DA0C0000}"/>
    <cellStyle name="Percentuale 69 3 2" xfId="1787" xr:uid="{00000000-0005-0000-0000-0000DB0C0000}"/>
    <cellStyle name="Percentuale 69 3 3" xfId="1788" xr:uid="{00000000-0005-0000-0000-0000DC0C0000}"/>
    <cellStyle name="Percentuale 69 3 3 2" xfId="3335" xr:uid="{00000000-0005-0000-0000-0000DD0C0000}"/>
    <cellStyle name="Percentuale 69 3 4" xfId="3336" xr:uid="{00000000-0005-0000-0000-0000DE0C0000}"/>
    <cellStyle name="Percentuale 69 4" xfId="1789" xr:uid="{00000000-0005-0000-0000-0000DF0C0000}"/>
    <cellStyle name="Percentuale 69 4 2" xfId="3337" xr:uid="{00000000-0005-0000-0000-0000E00C0000}"/>
    <cellStyle name="Percentuale 69 4 2 2" xfId="3338" xr:uid="{00000000-0005-0000-0000-0000E10C0000}"/>
    <cellStyle name="Percentuale 69 4 3" xfId="3339" xr:uid="{00000000-0005-0000-0000-0000E20C0000}"/>
    <cellStyle name="Percentuale 69 5" xfId="1790" xr:uid="{00000000-0005-0000-0000-0000E30C0000}"/>
    <cellStyle name="Percentuale 7" xfId="417" xr:uid="{00000000-0005-0000-0000-0000E40C0000}"/>
    <cellStyle name="Percentuale 7 2" xfId="1791" xr:uid="{00000000-0005-0000-0000-0000E50C0000}"/>
    <cellStyle name="Percentuale 7 2 2" xfId="3340" xr:uid="{00000000-0005-0000-0000-0000E60C0000}"/>
    <cellStyle name="Percentuale 7 3" xfId="1792" xr:uid="{00000000-0005-0000-0000-0000E70C0000}"/>
    <cellStyle name="Percentuale 7 3 2" xfId="1793" xr:uid="{00000000-0005-0000-0000-0000E80C0000}"/>
    <cellStyle name="Percentuale 7 3 3" xfId="1794" xr:uid="{00000000-0005-0000-0000-0000E90C0000}"/>
    <cellStyle name="Percentuale 7 3 3 2" xfId="3341" xr:uid="{00000000-0005-0000-0000-0000EA0C0000}"/>
    <cellStyle name="Percentuale 7 3 4" xfId="3342" xr:uid="{00000000-0005-0000-0000-0000EB0C0000}"/>
    <cellStyle name="Percentuale 7 4" xfId="1795" xr:uid="{00000000-0005-0000-0000-0000EC0C0000}"/>
    <cellStyle name="Percentuale 7 4 2" xfId="3343" xr:uid="{00000000-0005-0000-0000-0000ED0C0000}"/>
    <cellStyle name="Percentuale 7 4 2 2" xfId="3344" xr:uid="{00000000-0005-0000-0000-0000EE0C0000}"/>
    <cellStyle name="Percentuale 7 4 3" xfId="3345" xr:uid="{00000000-0005-0000-0000-0000EF0C0000}"/>
    <cellStyle name="Percentuale 7 5" xfId="1796" xr:uid="{00000000-0005-0000-0000-0000F00C0000}"/>
    <cellStyle name="Percentuale 8" xfId="418" xr:uid="{00000000-0005-0000-0000-0000F10C0000}"/>
    <cellStyle name="Percentuale 8 2" xfId="1797" xr:uid="{00000000-0005-0000-0000-0000F20C0000}"/>
    <cellStyle name="Percentuale 8 2 2" xfId="3346" xr:uid="{00000000-0005-0000-0000-0000F30C0000}"/>
    <cellStyle name="Percentuale 8 3" xfId="1798" xr:uid="{00000000-0005-0000-0000-0000F40C0000}"/>
    <cellStyle name="Percentuale 8 3 2" xfId="1799" xr:uid="{00000000-0005-0000-0000-0000F50C0000}"/>
    <cellStyle name="Percentuale 8 3 3" xfId="1800" xr:uid="{00000000-0005-0000-0000-0000F60C0000}"/>
    <cellStyle name="Percentuale 8 3 3 2" xfId="3347" xr:uid="{00000000-0005-0000-0000-0000F70C0000}"/>
    <cellStyle name="Percentuale 8 3 4" xfId="3348" xr:uid="{00000000-0005-0000-0000-0000F80C0000}"/>
    <cellStyle name="Percentuale 8 4" xfId="1801" xr:uid="{00000000-0005-0000-0000-0000F90C0000}"/>
    <cellStyle name="Percentuale 8 4 2" xfId="3349" xr:uid="{00000000-0005-0000-0000-0000FA0C0000}"/>
    <cellStyle name="Percentuale 8 4 2 2" xfId="3350" xr:uid="{00000000-0005-0000-0000-0000FB0C0000}"/>
    <cellStyle name="Percentuale 8 4 3" xfId="3351" xr:uid="{00000000-0005-0000-0000-0000FC0C0000}"/>
    <cellStyle name="Percentuale 8 5" xfId="1802" xr:uid="{00000000-0005-0000-0000-0000FD0C0000}"/>
    <cellStyle name="Percentuale 9" xfId="419" xr:uid="{00000000-0005-0000-0000-0000FE0C0000}"/>
    <cellStyle name="Percentuale 9 2" xfId="1803" xr:uid="{00000000-0005-0000-0000-0000FF0C0000}"/>
    <cellStyle name="Percentuale 9 2 2" xfId="3352" xr:uid="{00000000-0005-0000-0000-0000000D0000}"/>
    <cellStyle name="Percentuale 9 3" xfId="1804" xr:uid="{00000000-0005-0000-0000-0000010D0000}"/>
    <cellStyle name="Percentuale 9 3 2" xfId="1805" xr:uid="{00000000-0005-0000-0000-0000020D0000}"/>
    <cellStyle name="Percentuale 9 3 3" xfId="1806" xr:uid="{00000000-0005-0000-0000-0000030D0000}"/>
    <cellStyle name="Percentuale 9 3 3 2" xfId="3353" xr:uid="{00000000-0005-0000-0000-0000040D0000}"/>
    <cellStyle name="Percentuale 9 3 4" xfId="3354" xr:uid="{00000000-0005-0000-0000-0000050D0000}"/>
    <cellStyle name="Percentuale 9 4" xfId="1807" xr:uid="{00000000-0005-0000-0000-0000060D0000}"/>
    <cellStyle name="Percentuale 9 4 2" xfId="3355" xr:uid="{00000000-0005-0000-0000-0000070D0000}"/>
    <cellStyle name="Percentuale 9 4 2 2" xfId="3356" xr:uid="{00000000-0005-0000-0000-0000080D0000}"/>
    <cellStyle name="Percentuale 9 4 3" xfId="3357" xr:uid="{00000000-0005-0000-0000-0000090D0000}"/>
    <cellStyle name="Percentuale 9 5" xfId="1808" xr:uid="{00000000-0005-0000-0000-00000A0D0000}"/>
    <cellStyle name="Procent 2" xfId="1809" xr:uid="{00000000-0005-0000-0000-00000B0D0000}"/>
    <cellStyle name="Procent 2 2" xfId="3358" xr:uid="{00000000-0005-0000-0000-00000C0D0000}"/>
    <cellStyle name="Procent 3" xfId="3359" xr:uid="{00000000-0005-0000-0000-00000D0D0000}"/>
    <cellStyle name="Procent 3 2" xfId="3360" xr:uid="{00000000-0005-0000-0000-00000E0D0000}"/>
    <cellStyle name="Procent 4" xfId="3361" xr:uid="{00000000-0005-0000-0000-00000F0D0000}"/>
    <cellStyle name="Procent 4 2" xfId="3362" xr:uid="{00000000-0005-0000-0000-0000100D0000}"/>
    <cellStyle name="Standard_Sce_D_Extraction" xfId="1810" xr:uid="{00000000-0005-0000-0000-0000110D0000}"/>
    <cellStyle name="Testo avviso" xfId="420" xr:uid="{00000000-0005-0000-0000-0000120D0000}"/>
    <cellStyle name="Testo descrittivo" xfId="421" xr:uid="{00000000-0005-0000-0000-0000130D0000}"/>
    <cellStyle name="Titolo" xfId="422" xr:uid="{00000000-0005-0000-0000-0000140D0000}"/>
    <cellStyle name="Titolo 1" xfId="423" xr:uid="{00000000-0005-0000-0000-0000150D0000}"/>
    <cellStyle name="Titolo 2" xfId="424" xr:uid="{00000000-0005-0000-0000-0000160D0000}"/>
    <cellStyle name="Titolo 3" xfId="425" xr:uid="{00000000-0005-0000-0000-0000170D0000}"/>
    <cellStyle name="Titolo 3 2" xfId="1811" xr:uid="{00000000-0005-0000-0000-0000180D0000}"/>
    <cellStyle name="Titolo 4" xfId="426" xr:uid="{00000000-0005-0000-0000-0000190D0000}"/>
    <cellStyle name="Totale" xfId="427" xr:uid="{00000000-0005-0000-0000-00001A0D0000}"/>
    <cellStyle name="Totale 2" xfId="1812" xr:uid="{00000000-0005-0000-0000-00001B0D0000}"/>
    <cellStyle name="Totale 3" xfId="1813" xr:uid="{00000000-0005-0000-0000-00001C0D0000}"/>
    <cellStyle name="Totale 4" xfId="1814" xr:uid="{00000000-0005-0000-0000-00001D0D0000}"/>
    <cellStyle name="Totale 5" xfId="1815" xr:uid="{00000000-0005-0000-0000-00001E0D0000}"/>
    <cellStyle name="Totale 6" xfId="1816" xr:uid="{00000000-0005-0000-0000-00001F0D0000}"/>
    <cellStyle name="Uncertain" xfId="3363" xr:uid="{00000000-0005-0000-0000-0000200D0000}"/>
    <cellStyle name="Valore non valido" xfId="428" xr:uid="{00000000-0005-0000-0000-0000210D0000}"/>
    <cellStyle name="Valore valido" xfId="429" xr:uid="{00000000-0005-0000-0000-0000220D0000}"/>
    <cellStyle name="Years" xfId="3364" xr:uid="{00000000-0005-0000-0000-0000230D0000}"/>
    <cellStyle name="Обычный_CRF2002 (1)" xfId="1817" xr:uid="{00000000-0005-0000-0000-0000240D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20472440944882"/>
          <c:y val="7.4548702245552642E-2"/>
          <c:w val="0.57264960629921258"/>
          <c:h val="0.48636628754738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Detached</c:v>
                </c:pt>
              </c:strCache>
            </c:strRef>
          </c:tx>
          <c:invertIfNegative val="0"/>
          <c:cat>
            <c:strRef>
              <c:f>Graphs!$A$4:$A$11</c:f>
              <c:strCache>
                <c:ptCount val="8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  <c:pt idx="7">
                  <c:v>Relativ number </c:v>
                </c:pt>
              </c:strCache>
            </c:strRef>
          </c:cat>
          <c:val>
            <c:numRef>
              <c:f>Graphs!$B$4:$B$11</c:f>
              <c:numCache>
                <c:formatCode>0.00</c:formatCode>
                <c:ptCount val="8"/>
                <c:pt idx="0">
                  <c:v>0.93621557885985207</c:v>
                </c:pt>
                <c:pt idx="1">
                  <c:v>2.4521047182385241</c:v>
                </c:pt>
                <c:pt idx="2">
                  <c:v>5.7849317930394886</c:v>
                </c:pt>
                <c:pt idx="3">
                  <c:v>2.9348780505831327</c:v>
                </c:pt>
                <c:pt idx="4">
                  <c:v>1.3401627500793518</c:v>
                </c:pt>
                <c:pt idx="5">
                  <c:v>2.9451767702709932</c:v>
                </c:pt>
                <c:pt idx="6">
                  <c:v>4.8781165461050922</c:v>
                </c:pt>
                <c:pt idx="7" formatCode="General">
                  <c:v>1.3664809656453114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3-46A8-B961-1C5A18583D3E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Multi storey </c:v>
                </c:pt>
              </c:strCache>
            </c:strRef>
          </c:tx>
          <c:invertIfNegative val="0"/>
          <c:cat>
            <c:strRef>
              <c:f>Graphs!$A$4:$A$11</c:f>
              <c:strCache>
                <c:ptCount val="8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  <c:pt idx="7">
                  <c:v>Relativ number </c:v>
                </c:pt>
              </c:strCache>
            </c:strRef>
          </c:cat>
          <c:val>
            <c:numRef>
              <c:f>Graphs!$C$4:$C$11</c:f>
              <c:numCache>
                <c:formatCode>0.00</c:formatCode>
                <c:ptCount val="8"/>
                <c:pt idx="0">
                  <c:v>1.4527628612429051</c:v>
                </c:pt>
                <c:pt idx="1">
                  <c:v>1.0165320208940394</c:v>
                </c:pt>
                <c:pt idx="2">
                  <c:v>2.1544632976374043</c:v>
                </c:pt>
                <c:pt idx="3">
                  <c:v>0.9455315174471397</c:v>
                </c:pt>
                <c:pt idx="4">
                  <c:v>0.45878377694985994</c:v>
                </c:pt>
                <c:pt idx="5">
                  <c:v>1.3131276056652177</c:v>
                </c:pt>
                <c:pt idx="6">
                  <c:v>1.0414940529546437</c:v>
                </c:pt>
                <c:pt idx="7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3-46A8-B961-1C5A18583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67360"/>
        <c:axId val="160769152"/>
      </c:barChart>
      <c:catAx>
        <c:axId val="16076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769152"/>
        <c:crosses val="autoZero"/>
        <c:auto val="1"/>
        <c:lblAlgn val="ctr"/>
        <c:lblOffset val="100"/>
        <c:noMultiLvlLbl val="0"/>
      </c:catAx>
      <c:valAx>
        <c:axId val="160769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076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Graphs!$J$2:$J$3</c:f>
              <c:strCache>
                <c:ptCount val="2"/>
                <c:pt idx="0">
                  <c:v>Detached</c:v>
                </c:pt>
                <c:pt idx="1">
                  <c:v>Cons [PJ]</c:v>
                </c:pt>
              </c:strCache>
            </c:strRef>
          </c:tx>
          <c:invertIfNegative val="0"/>
          <c:cat>
            <c:strRef>
              <c:f>Graphs!$I$4:$I$11</c:f>
              <c:strCache>
                <c:ptCount val="8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  <c:pt idx="7">
                  <c:v>Relativ number </c:v>
                </c:pt>
              </c:strCache>
            </c:strRef>
          </c:cat>
          <c:val>
            <c:numRef>
              <c:f>Graphs!$J$4:$J$11</c:f>
              <c:numCache>
                <c:formatCode>General</c:formatCode>
                <c:ptCount val="8"/>
                <c:pt idx="0">
                  <c:v>0.68512888389757454</c:v>
                </c:pt>
                <c:pt idx="1">
                  <c:v>1.7944667945524833</c:v>
                </c:pt>
                <c:pt idx="2">
                  <c:v>4.2334521581188609</c:v>
                </c:pt>
                <c:pt idx="3">
                  <c:v>2.1477635798586894</c:v>
                </c:pt>
                <c:pt idx="4">
                  <c:v>0.98074015209313148</c:v>
                </c:pt>
                <c:pt idx="5">
                  <c:v>2.1553002524847855</c:v>
                </c:pt>
                <c:pt idx="6">
                  <c:v>3.5698386356969376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F-407A-8CB4-3B91C94833F1}"/>
            </c:ext>
          </c:extLst>
        </c:ser>
        <c:ser>
          <c:idx val="1"/>
          <c:order val="1"/>
          <c:tx>
            <c:strRef>
              <c:f>Graphs!$K$2:$K$3</c:f>
              <c:strCache>
                <c:ptCount val="2"/>
                <c:pt idx="0">
                  <c:v>Multi storey </c:v>
                </c:pt>
                <c:pt idx="1">
                  <c:v>Cons [PJ]</c:v>
                </c:pt>
              </c:strCache>
            </c:strRef>
          </c:tx>
          <c:invertIfNegative val="0"/>
          <c:cat>
            <c:strRef>
              <c:f>Graphs!$I$4:$I$11</c:f>
              <c:strCache>
                <c:ptCount val="8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  <c:pt idx="7">
                  <c:v>Relativ number </c:v>
                </c:pt>
              </c:strCache>
            </c:strRef>
          </c:cat>
          <c:val>
            <c:numRef>
              <c:f>Graphs!$K$4:$K$11</c:f>
              <c:numCache>
                <c:formatCode>General</c:formatCode>
                <c:ptCount val="8"/>
                <c:pt idx="0">
                  <c:v>1.4527628612429051</c:v>
                </c:pt>
                <c:pt idx="1">
                  <c:v>1.0165320208940394</c:v>
                </c:pt>
                <c:pt idx="2">
                  <c:v>2.1544632976374043</c:v>
                </c:pt>
                <c:pt idx="3">
                  <c:v>0.9455315174471397</c:v>
                </c:pt>
                <c:pt idx="4">
                  <c:v>0.45878377694985994</c:v>
                </c:pt>
                <c:pt idx="5">
                  <c:v>1.3131276056652177</c:v>
                </c:pt>
                <c:pt idx="6">
                  <c:v>1.0414940529546437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F-407A-8CB4-3B91C9483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08960"/>
        <c:axId val="160810496"/>
      </c:barChart>
      <c:catAx>
        <c:axId val="16080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810496"/>
        <c:crosses val="autoZero"/>
        <c:auto val="1"/>
        <c:lblAlgn val="ctr"/>
        <c:lblOffset val="100"/>
        <c:noMultiLvlLbl val="0"/>
      </c:catAx>
      <c:valAx>
        <c:axId val="1608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0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Graphs!$B$2:$B$3</c:f>
              <c:strCache>
                <c:ptCount val="2"/>
                <c:pt idx="0">
                  <c:v>Detached</c:v>
                </c:pt>
                <c:pt idx="1">
                  <c:v>Cons [PJ]</c:v>
                </c:pt>
              </c:strCache>
            </c:strRef>
          </c:tx>
          <c:cat>
            <c:strRef>
              <c:f>Graphs!$A$4:$A$10</c:f>
              <c:strCache>
                <c:ptCount val="7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</c:strCache>
            </c:strRef>
          </c:cat>
          <c:val>
            <c:numRef>
              <c:f>Graphs!$B$4:$B$10</c:f>
              <c:numCache>
                <c:formatCode>0.00</c:formatCode>
                <c:ptCount val="7"/>
                <c:pt idx="0">
                  <c:v>0.93621557885985207</c:v>
                </c:pt>
                <c:pt idx="1">
                  <c:v>2.4521047182385241</c:v>
                </c:pt>
                <c:pt idx="2">
                  <c:v>5.7849317930394886</c:v>
                </c:pt>
                <c:pt idx="3">
                  <c:v>2.9348780505831327</c:v>
                </c:pt>
                <c:pt idx="4">
                  <c:v>1.3401627500793518</c:v>
                </c:pt>
                <c:pt idx="5">
                  <c:v>2.9451767702709932</c:v>
                </c:pt>
                <c:pt idx="6">
                  <c:v>4.8781165461050922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5-4962-B271-0313A764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4436132983377081"/>
          <c:y val="0.13922645086030913"/>
          <c:w val="0.33897200349956258"/>
          <c:h val="0.823283027121609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Graphs!$C$2:$C$3</c:f>
              <c:strCache>
                <c:ptCount val="2"/>
                <c:pt idx="0">
                  <c:v>Multi storey </c:v>
                </c:pt>
                <c:pt idx="1">
                  <c:v>Cons [PJ]</c:v>
                </c:pt>
              </c:strCache>
            </c:strRef>
          </c:tx>
          <c:cat>
            <c:strRef>
              <c:f>Graphs!$A$4:$A$10</c:f>
              <c:strCache>
                <c:ptCount val="7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</c:strCache>
            </c:strRef>
          </c:cat>
          <c:val>
            <c:numRef>
              <c:f>Graphs!$C$4:$C$10</c:f>
              <c:numCache>
                <c:formatCode>0.00</c:formatCode>
                <c:ptCount val="7"/>
                <c:pt idx="0">
                  <c:v>1.4527628612429051</c:v>
                </c:pt>
                <c:pt idx="1">
                  <c:v>1.0165320208940394</c:v>
                </c:pt>
                <c:pt idx="2">
                  <c:v>2.1544632976374043</c:v>
                </c:pt>
                <c:pt idx="3">
                  <c:v>0.9455315174471397</c:v>
                </c:pt>
                <c:pt idx="4">
                  <c:v>0.45878377694985994</c:v>
                </c:pt>
                <c:pt idx="5">
                  <c:v>1.3131276056652177</c:v>
                </c:pt>
                <c:pt idx="6">
                  <c:v>1.0414940529546437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F-401B-9310-2CFA3B96B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3990594925634289E-2"/>
          <c:y val="0.11360673665791773"/>
          <c:w val="0.53304702537182858"/>
          <c:h val="0.88639326334208224"/>
        </c:manualLayout>
      </c:layout>
      <c:pieChart>
        <c:varyColors val="1"/>
        <c:ser>
          <c:idx val="0"/>
          <c:order val="0"/>
          <c:tx>
            <c:strRef>
              <c:f>Graphs!$E$2:$E$3</c:f>
              <c:strCache>
                <c:ptCount val="2"/>
                <c:pt idx="0">
                  <c:v>Detached</c:v>
                </c:pt>
                <c:pt idx="1">
                  <c:v>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Graphs!$A$4:$A$10</c:f>
              <c:strCache>
                <c:ptCount val="7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</c:strCache>
            </c:strRef>
          </c:cat>
          <c:val>
            <c:numRef>
              <c:f>Graphs!$E$4:$E$10</c:f>
              <c:numCache>
                <c:formatCode>0%</c:formatCode>
                <c:ptCount val="7"/>
                <c:pt idx="0">
                  <c:v>4.4012494871868056E-2</c:v>
                </c:pt>
                <c:pt idx="1">
                  <c:v>0.11527606330604781</c:v>
                </c:pt>
                <c:pt idx="2">
                  <c:v>0.27195582579957367</c:v>
                </c:pt>
                <c:pt idx="3">
                  <c:v>0.13797175358709204</c:v>
                </c:pt>
                <c:pt idx="4">
                  <c:v>6.3002483078916732E-2</c:v>
                </c:pt>
                <c:pt idx="5">
                  <c:v>0.13845590740559693</c:v>
                </c:pt>
                <c:pt idx="6">
                  <c:v>0.22932547195090477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3-4D39-8460-A9476446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4436132983377081"/>
          <c:y val="2.8115339749198023E-2"/>
          <c:w val="0.33897200349956258"/>
          <c:h val="0.957542286380869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2787948381452319"/>
          <c:y val="0.12749562554680663"/>
          <c:w val="0.46082480314960628"/>
          <c:h val="0.7680413385826772"/>
        </c:manualLayout>
      </c:layout>
      <c:pieChart>
        <c:varyColors val="1"/>
        <c:ser>
          <c:idx val="0"/>
          <c:order val="0"/>
          <c:tx>
            <c:strRef>
              <c:f>Graphs!$F$2:$F$3</c:f>
              <c:strCache>
                <c:ptCount val="2"/>
                <c:pt idx="0">
                  <c:v>Multi storey </c:v>
                </c:pt>
                <c:pt idx="1">
                  <c:v>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Graphs!$A$4:$A$10</c:f>
              <c:strCache>
                <c:ptCount val="7"/>
                <c:pt idx="0">
                  <c:v>Computers (Desktops and Laptops)</c:v>
                </c:pt>
                <c:pt idx="1">
                  <c:v>Cooking</c:v>
                </c:pt>
                <c:pt idx="2">
                  <c:v>Entertainment</c:v>
                </c:pt>
                <c:pt idx="3">
                  <c:v>Lighting</c:v>
                </c:pt>
                <c:pt idx="4">
                  <c:v>Others</c:v>
                </c:pt>
                <c:pt idx="5">
                  <c:v>Refrigeration</c:v>
                </c:pt>
                <c:pt idx="6">
                  <c:v>Machines (Washing, Drying and Dshwashing)</c:v>
                </c:pt>
              </c:strCache>
            </c:strRef>
          </c:cat>
          <c:val>
            <c:numRef>
              <c:f>Graphs!$F$4:$F$10</c:f>
              <c:numCache>
                <c:formatCode>0%</c:formatCode>
                <c:ptCount val="7"/>
                <c:pt idx="0">
                  <c:v>0.17330498583445139</c:v>
                </c:pt>
                <c:pt idx="1">
                  <c:v>0.1212655362972221</c:v>
                </c:pt>
                <c:pt idx="2">
                  <c:v>0.2570131996342836</c:v>
                </c:pt>
                <c:pt idx="3">
                  <c:v>0.11279564656341062</c:v>
                </c:pt>
                <c:pt idx="4">
                  <c:v>5.4729865476701098E-2</c:v>
                </c:pt>
                <c:pt idx="5">
                  <c:v>0.15664742482743518</c:v>
                </c:pt>
                <c:pt idx="6">
                  <c:v>0.12424334136649612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5-43EF-9961-8EF44AA0C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4809972717907305"/>
          <c:y val="4.7536953490307815E-2"/>
          <c:w val="0.33612118011875736"/>
          <c:h val="0.91351788869885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104775</xdr:rowOff>
    </xdr:from>
    <xdr:to>
      <xdr:col>19</xdr:col>
      <xdr:colOff>133350</xdr:colOff>
      <xdr:row>52</xdr:row>
      <xdr:rowOff>152400</xdr:rowOff>
    </xdr:to>
    <xdr:sp macro="" textlink="">
      <xdr:nvSpPr>
        <xdr:cNvPr id="2" name="Tekstbok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71450" y="104775"/>
          <a:ext cx="11544300" cy="846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Appliances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Data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New Data  now from 2012 </a:t>
          </a:r>
        </a:p>
        <a:p>
          <a:endParaRPr lang="en-GB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Energy consumption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and the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Demand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( in Kst) is calculated from data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the Elmodelbolig surveys  it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data for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owner ship level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and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specific energy consumption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(yearly electricity consumption if the HH has the specific appliance) . </a:t>
          </a:r>
        </a:p>
        <a:p>
          <a:endParaRPr lang="en-GB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Lifespan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is also taken from the Elmodelbolig surveys.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The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number of household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is derived from the Power plant statistic (elværksstatistikken)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The Households is divided in 2 types of buildings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Multi storey buildings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detached housed </a:t>
          </a:r>
          <a:endParaRPr lang="da-DK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and after geography;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East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and </a:t>
          </a: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west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GB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Detached houses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are the sum of detached, semidetached, doublet- and row houses.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 Farm houses is not a separate group in the power plant statistic, it is assumed that these is included in the detached houses group.  Weekend cottages is not included.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ELMODEL(ELM) boligdata:</a:t>
          </a:r>
          <a:r>
            <a:rPr lang="en-GB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 only data for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Detached houses( houses) and  Multi storey buildings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 appartments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) are used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In the ELmodel bolig data there is also the household type Farmhouses and weekend cottage,  data for  these hh-types is not included in the TIMES sheets .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Since</a:t>
          </a:r>
          <a:r>
            <a:rPr lang="en-GB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2012 ELM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 data is not divided</a:t>
          </a:r>
          <a:r>
            <a:rPr lang="en-GB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 east and west , same data is used for east and west   - it is only the number of households that makes the difference between east and west. </a:t>
          </a:r>
          <a:endParaRPr lang="en-GB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The consumption for appliances for the 2 groups (Detached and multi storey ) is further separated in eight  appliances groups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Computers, Cooking, Entertainment, Ligthning, Others, Refrigiation and Machines(Washing – dish and clothes).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Definitions	</a:t>
          </a:r>
          <a:endParaRPr lang="da-DK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Ownership level:  percent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Consumption: The yearly consumption in a HH if the household has the specific appliance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Definition numbers of households in ....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Detached buildings (DB)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: sum of households in detached, semidetached and row housed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Multi-storey buildings (MD)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: Households in  multi(family) houses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OBS  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holiday cottages/ houses in not included.  Account for 8 % of total number of households. And using Elmodelbolig data the electricity consumption for appliances (minus for heating purposes) is assumed to be app 3 % for weekend cottages( 2010 data).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Results :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Checking the result for the energy consumption calculated using Elmodelbolig-data with the data in the Energy Statistics 2012 shows that for households in Multi storey the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Energy Statistics 2012 data for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energy consumption is approximately 9 % higher than in consumption calculated using EML</a:t>
          </a:r>
          <a:r>
            <a:rPr lang="en-GB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data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. And the energy consumption for households in detached houses the 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tatistic data is gives at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approximately 7 % lower energyconsumption  than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calculated energy consumption using EML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. In average the calculated energy consumption is 4% lower than in the statistic data– (weekend cottages ?) .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Creating “Veda” data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The energy service for the different appliances groups called activity is measured in the unit kST (1000 ST (numbers)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It is the sum of all the appliances in the group for example for e.g </a:t>
          </a:r>
          <a:endParaRPr lang="da-DK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da-DK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11</xdr:row>
      <xdr:rowOff>95249</xdr:rowOff>
    </xdr:from>
    <xdr:to>
      <xdr:col>4</xdr:col>
      <xdr:colOff>361949</xdr:colOff>
      <xdr:row>18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990599" y="1895474"/>
          <a:ext cx="4943475" cy="119062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FT processes</a:t>
          </a:r>
          <a:r>
            <a:rPr lang="da-DK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are converting "general" commodities (such as NGA, DSL WPE,etc.) to residential comodities with efficiency</a:t>
          </a:r>
          <a:r>
            <a:rPr lang="da-DK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of 1</a:t>
          </a:r>
          <a:r>
            <a:rPr lang="da-DK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(converting</a:t>
          </a:r>
          <a:r>
            <a:rPr lang="da-DK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commodities in column D into commodities in column E)</a:t>
          </a:r>
          <a:r>
            <a:rPr lang="da-DK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 The only purpose of these processes is to be able to track the use of commodities in a specific sector</a:t>
          </a:r>
          <a:r>
            <a:rPr lang="da-DK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(in this case </a:t>
          </a:r>
          <a:r>
            <a:rPr lang="da-DK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residential sector).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a-DK" sz="11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da-DK" sz="11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LIFE</a:t>
          </a:r>
          <a:r>
            <a:rPr lang="da-DK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specifies the lifetime of new capacity. </a:t>
          </a:r>
          <a:endParaRPr lang="da-DK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15</xdr:row>
      <xdr:rowOff>100012</xdr:rowOff>
    </xdr:from>
    <xdr:to>
      <xdr:col>5</xdr:col>
      <xdr:colOff>533400</xdr:colOff>
      <xdr:row>32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2028825</xdr:colOff>
      <xdr:row>16</xdr:row>
      <xdr:rowOff>33337</xdr:rowOff>
    </xdr:from>
    <xdr:to>
      <xdr:col>14</xdr:col>
      <xdr:colOff>504825</xdr:colOff>
      <xdr:row>33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32</xdr:row>
      <xdr:rowOff>147637</xdr:rowOff>
    </xdr:from>
    <xdr:to>
      <xdr:col>5</xdr:col>
      <xdr:colOff>257175</xdr:colOff>
      <xdr:row>49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180975</xdr:colOff>
      <xdr:row>34</xdr:row>
      <xdr:rowOff>33337</xdr:rowOff>
    </xdr:from>
    <xdr:to>
      <xdr:col>15</xdr:col>
      <xdr:colOff>219075</xdr:colOff>
      <xdr:row>51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1076325</xdr:colOff>
      <xdr:row>53</xdr:row>
      <xdr:rowOff>109537</xdr:rowOff>
    </xdr:from>
    <xdr:to>
      <xdr:col>5</xdr:col>
      <xdr:colOff>571500</xdr:colOff>
      <xdr:row>70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1285874</xdr:colOff>
      <xdr:row>52</xdr:row>
      <xdr:rowOff>119061</xdr:rowOff>
    </xdr:from>
    <xdr:to>
      <xdr:col>15</xdr:col>
      <xdr:colOff>409574</xdr:colOff>
      <xdr:row>70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0.23333</cdr:x>
      <cdr:y>0.03993</cdr:y>
    </cdr:from>
    <cdr:to>
      <cdr:x>0.86875</cdr:x>
      <cdr:y>0.09549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800" y="109538"/>
          <a:ext cx="2905125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0.2125</cdr:x>
      <cdr:y>0.03993</cdr:y>
    </cdr:from>
    <cdr:to>
      <cdr:x>0.88542</cdr:x>
      <cdr:y>0.12326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71549" y="109538"/>
          <a:ext cx="30765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/>
            <a:t>Total final energy consumption for appliances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pet/AppData/Local/Microsoft/Windows/Temporary%20Internet%20Files/Content.Outlook/DT1IHSF5/SubRES_TMPL/ad_beregningsmodel_version_2_1_maj_2013_(4)(1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ot\Office\temphold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pet/Desktop/VT_DK_HOU_v1p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pet/AppData/Local/Microsoft/Windows/Temporary%20Internet%20Files/Content.Outlook/DT1IHSF5/Supply-Use_OilProduc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me12\f$\Documents%20and%20Settings\labriet\Local%20Settings\Temp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/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C32">
            <v>0.05</v>
          </cell>
        </row>
        <row r="34">
          <cell r="C34">
            <v>7.45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RES"/>
      <sheetName val="Legend"/>
      <sheetName val="Heat demand in new buildings"/>
      <sheetName val="Buildings_stock_eff"/>
      <sheetName val="Commodities"/>
      <sheetName val="Processes"/>
      <sheetName val="Boilers"/>
      <sheetName val="Buildings"/>
      <sheetName val="Dem"/>
      <sheetName val="RES_Fuel"/>
      <sheetName val="Em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Rækker"/>
      <sheetName val="Søjler"/>
      <sheetName val="Resultat"/>
      <sheetName val="Ref_Prod100%"/>
      <sheetName val="RefTotProd"/>
      <sheetName val="Ref_Prod%"/>
      <sheetName val="Ref_Prod"/>
    </sheetNames>
    <sheetDataSet>
      <sheetData sheetId="0" refreshError="1"/>
      <sheetData sheetId="1" refreshError="1">
        <row r="4">
          <cell r="A4" t="str">
            <v>190000 020 Oil refinery etc.</v>
          </cell>
          <cell r="B4" t="str">
            <v>000700 120 Imports</v>
          </cell>
          <cell r="C4" t="str">
            <v>060000 004 Extraction of oil and gas</v>
          </cell>
        </row>
      </sheetData>
      <sheetData sheetId="2" refreshError="1">
        <row r="4">
          <cell r="A4" t="str">
            <v>03 Refinery gas</v>
          </cell>
          <cell r="B4" t="str">
            <v>04 LPG</v>
          </cell>
          <cell r="C4" t="str">
            <v>07 Motor gasoline, colored</v>
          </cell>
          <cell r="D4" t="str">
            <v>10 JP4</v>
          </cell>
          <cell r="E4" t="str">
            <v>15 Gasoil</v>
          </cell>
          <cell r="F4" t="str">
            <v>18 Fuel oil</v>
          </cell>
          <cell r="G4" t="str">
            <v>06 LVN</v>
          </cell>
          <cell r="H4" t="str">
            <v>01 Crude oil</v>
          </cell>
        </row>
        <row r="5">
          <cell r="B5" t="str">
            <v>05 LPG for transport</v>
          </cell>
          <cell r="C5" t="str">
            <v>08 Motor gasoline, unleaded</v>
          </cell>
          <cell r="D5" t="str">
            <v>11 Kerosene</v>
          </cell>
          <cell r="E5" t="str">
            <v>17 Diesel oil</v>
          </cell>
          <cell r="F5" t="str">
            <v>20 Waste oil</v>
          </cell>
        </row>
        <row r="6">
          <cell r="C6" t="str">
            <v>09 Motor gasoline, leaded</v>
          </cell>
          <cell r="D6" t="str">
            <v>12 Aviation gasoline</v>
          </cell>
        </row>
        <row r="7">
          <cell r="D7" t="str">
            <v>13 Jet petroleum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tabColor theme="9"/>
  </sheetPr>
  <dimension ref="A3:E7"/>
  <sheetViews>
    <sheetView zoomScale="80" zoomScaleNormal="80" workbookViewId="0">
      <selection activeCell="A5" sqref="A5"/>
    </sheetView>
  </sheetViews>
  <sheetFormatPr defaultRowHeight="12.75"/>
  <cols>
    <col min="1" max="1" width="11.5703125" customWidth="1"/>
    <col min="2" max="2" width="22.7109375" bestFit="1" customWidth="1"/>
    <col min="3" max="3" width="13.85546875" customWidth="1"/>
    <col min="4" max="4" width="19.85546875" customWidth="1"/>
    <col min="5" max="5" width="60.28515625" customWidth="1"/>
  </cols>
  <sheetData>
    <row r="3" spans="1:5">
      <c r="A3" s="53" t="s">
        <v>293</v>
      </c>
      <c r="B3" s="53" t="s">
        <v>294</v>
      </c>
      <c r="C3" s="53" t="s">
        <v>295</v>
      </c>
      <c r="D3" s="53" t="s">
        <v>296</v>
      </c>
      <c r="E3" s="53" t="s">
        <v>297</v>
      </c>
    </row>
    <row r="4" spans="1:5" s="228" customFormat="1">
      <c r="A4" s="259">
        <v>42521</v>
      </c>
      <c r="B4" s="228" t="s">
        <v>298</v>
      </c>
      <c r="C4" s="228" t="s">
        <v>313</v>
      </c>
      <c r="D4" s="228" t="str">
        <f>ADDRESS(ROW(APP_DB!H5),COLUMN(APP_DB!H5),4,1)&amp;":"&amp;ADDRESS(ROW(APP_DB!I5),COLUMN(APP_DB!I5),4,1)</f>
        <v>H5:I5</v>
      </c>
      <c r="E4" s="228" t="s">
        <v>337</v>
      </c>
    </row>
    <row r="5" spans="1:5">
      <c r="A5" s="259">
        <v>42479</v>
      </c>
      <c r="B5" s="228" t="s">
        <v>332</v>
      </c>
      <c r="C5" s="228" t="s">
        <v>16</v>
      </c>
      <c r="D5" s="228" t="s">
        <v>333</v>
      </c>
      <c r="E5" s="228" t="s">
        <v>334</v>
      </c>
    </row>
    <row r="6" spans="1:5" s="228" customFormat="1">
      <c r="A6" s="259">
        <v>42474</v>
      </c>
      <c r="B6" s="228" t="s">
        <v>298</v>
      </c>
      <c r="E6" s="228" t="s">
        <v>331</v>
      </c>
    </row>
    <row r="7" spans="1:5" s="228" customFormat="1">
      <c r="A7" s="259">
        <v>42474</v>
      </c>
      <c r="B7" s="228" t="s">
        <v>298</v>
      </c>
      <c r="E7" s="228" t="s">
        <v>299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>
    <tabColor rgb="FF92D050"/>
  </sheetPr>
  <dimension ref="B1:G7"/>
  <sheetViews>
    <sheetView zoomScaleNormal="100" workbookViewId="0">
      <selection activeCell="E9" sqref="E9"/>
    </sheetView>
  </sheetViews>
  <sheetFormatPr defaultRowHeight="12.75"/>
  <cols>
    <col min="1" max="1" width="4.7109375" style="240" customWidth="1"/>
    <col min="2" max="2" width="16.28515625" style="240" customWidth="1"/>
    <col min="3" max="3" width="53.42578125" style="240" bestFit="1" customWidth="1"/>
    <col min="4" max="4" width="9.140625" style="240"/>
    <col min="5" max="5" width="11.5703125" style="240" customWidth="1"/>
    <col min="6" max="6" width="4.85546875" style="240" customWidth="1"/>
    <col min="7" max="7" width="4" style="240" bestFit="1" customWidth="1"/>
    <col min="8" max="16384" width="9.140625" style="240"/>
  </cols>
  <sheetData>
    <row r="1" spans="2:7">
      <c r="G1" s="241"/>
    </row>
    <row r="3" spans="2:7">
      <c r="B3" s="242"/>
      <c r="C3" s="243"/>
      <c r="D3" s="243"/>
      <c r="E3" s="244" t="s">
        <v>8</v>
      </c>
      <c r="F3" s="243"/>
    </row>
    <row r="4" spans="2:7">
      <c r="B4" s="245" t="s">
        <v>2</v>
      </c>
      <c r="C4" s="245" t="s">
        <v>25</v>
      </c>
      <c r="D4" s="245" t="s">
        <v>14</v>
      </c>
      <c r="E4" s="246" t="s">
        <v>15</v>
      </c>
      <c r="F4" s="247" t="s">
        <v>281</v>
      </c>
      <c r="G4" s="247" t="s">
        <v>282</v>
      </c>
    </row>
    <row r="5" spans="2:7" ht="13.5" thickBot="1">
      <c r="B5" s="16" t="s">
        <v>26</v>
      </c>
      <c r="C5" s="16"/>
      <c r="D5" s="16" t="s">
        <v>43</v>
      </c>
      <c r="E5" s="264" t="s">
        <v>43</v>
      </c>
      <c r="F5" s="16" t="s">
        <v>329</v>
      </c>
      <c r="G5" s="16"/>
    </row>
    <row r="6" spans="2:7" ht="13.5" thickBot="1">
      <c r="B6" s="248" t="s">
        <v>283</v>
      </c>
      <c r="C6" s="249"/>
      <c r="D6" s="249"/>
      <c r="E6" s="250"/>
      <c r="F6" s="251"/>
      <c r="G6" s="251"/>
    </row>
    <row r="7" spans="2:7">
      <c r="B7" t="str">
        <f>Processes!D20</f>
        <v>FT-RESELCA</v>
      </c>
      <c r="C7" t="str">
        <f>Processes!E20</f>
        <v>Fuel Technology for Appliances Electricity RES</v>
      </c>
      <c r="D7" t="s">
        <v>284</v>
      </c>
      <c r="E7" t="str">
        <f>Commodities!D20</f>
        <v>RESELCA</v>
      </c>
      <c r="F7" s="252">
        <v>1</v>
      </c>
      <c r="G7">
        <v>50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tabColor theme="4"/>
  </sheetPr>
  <dimension ref="A1:M88"/>
  <sheetViews>
    <sheetView workbookViewId="0">
      <selection activeCell="K55" sqref="K55"/>
    </sheetView>
  </sheetViews>
  <sheetFormatPr defaultRowHeight="12.75"/>
  <cols>
    <col min="1" max="1" width="41.42578125" bestFit="1" customWidth="1"/>
    <col min="7" max="7" width="11.28515625" bestFit="1" customWidth="1"/>
    <col min="9" max="9" width="10.28515625" bestFit="1" customWidth="1"/>
  </cols>
  <sheetData>
    <row r="1" spans="1:13" ht="26.25">
      <c r="F1" s="89"/>
      <c r="G1" s="90" t="s">
        <v>121</v>
      </c>
      <c r="H1" s="91"/>
      <c r="I1" s="89"/>
      <c r="J1" s="89"/>
    </row>
    <row r="2" spans="1:13" ht="30.75" thickBot="1">
      <c r="B2" s="92" t="s">
        <v>255</v>
      </c>
      <c r="C2" s="92"/>
      <c r="D2" t="s">
        <v>122</v>
      </c>
      <c r="E2" t="s">
        <v>122</v>
      </c>
      <c r="F2" t="s">
        <v>122</v>
      </c>
      <c r="J2" s="150" t="s">
        <v>123</v>
      </c>
      <c r="K2" s="151"/>
      <c r="L2" s="151"/>
      <c r="M2" s="152" t="s">
        <v>124</v>
      </c>
    </row>
    <row r="3" spans="1:13" ht="48.75" customHeight="1" thickBot="1">
      <c r="A3" s="14" t="s">
        <v>125</v>
      </c>
      <c r="B3" s="93"/>
      <c r="C3" s="93"/>
      <c r="D3" s="30" t="s">
        <v>128</v>
      </c>
      <c r="E3" s="30" t="s">
        <v>128</v>
      </c>
      <c r="F3" s="30" t="s">
        <v>128</v>
      </c>
      <c r="G3" s="30" t="s">
        <v>128</v>
      </c>
      <c r="I3" s="30" t="s">
        <v>128</v>
      </c>
      <c r="J3" s="153" t="s">
        <v>129</v>
      </c>
      <c r="K3" s="154" t="s">
        <v>129</v>
      </c>
      <c r="L3" s="154"/>
      <c r="M3" s="155" t="s">
        <v>129</v>
      </c>
    </row>
    <row r="4" spans="1:13" ht="45.75" thickBot="1">
      <c r="A4" s="30" t="s">
        <v>99</v>
      </c>
      <c r="B4" s="30" t="s">
        <v>130</v>
      </c>
      <c r="C4" s="30" t="s">
        <v>66</v>
      </c>
      <c r="D4" s="30" t="s">
        <v>67</v>
      </c>
      <c r="E4" s="30" t="s">
        <v>67</v>
      </c>
      <c r="F4" s="30" t="s">
        <v>68</v>
      </c>
      <c r="G4" s="30" t="s">
        <v>68</v>
      </c>
      <c r="H4" s="89"/>
      <c r="I4" s="30" t="s">
        <v>68</v>
      </c>
      <c r="J4" s="153" t="s">
        <v>127</v>
      </c>
      <c r="K4" s="153" t="s">
        <v>126</v>
      </c>
      <c r="L4" s="156"/>
      <c r="M4" s="155" t="s">
        <v>131</v>
      </c>
    </row>
    <row r="5" spans="1:13" ht="30.75" thickBot="1">
      <c r="A5" s="30" t="s">
        <v>99</v>
      </c>
      <c r="B5" s="30"/>
      <c r="C5" s="94"/>
      <c r="D5" s="94" t="s">
        <v>133</v>
      </c>
      <c r="E5" s="94" t="s">
        <v>134</v>
      </c>
      <c r="F5" s="94" t="s">
        <v>132</v>
      </c>
      <c r="G5" s="94" t="s">
        <v>240</v>
      </c>
      <c r="H5" s="89"/>
      <c r="I5" s="94" t="s">
        <v>240</v>
      </c>
      <c r="J5" s="162">
        <v>545.40000000000009</v>
      </c>
      <c r="K5" s="157">
        <v>926.30000000000007</v>
      </c>
      <c r="L5" s="158"/>
      <c r="M5" s="159">
        <f>SUM(J5:L5)</f>
        <v>1471.7000000000003</v>
      </c>
    </row>
    <row r="6" spans="1:13" ht="15.75" thickBot="1">
      <c r="A6" s="30"/>
      <c r="B6" s="30"/>
      <c r="C6" s="93" t="s">
        <v>69</v>
      </c>
      <c r="D6" s="93" t="s">
        <v>70</v>
      </c>
      <c r="E6" s="94" t="s">
        <v>71</v>
      </c>
      <c r="F6" s="94" t="s">
        <v>71</v>
      </c>
      <c r="G6" s="94" t="s">
        <v>71</v>
      </c>
      <c r="H6" s="89"/>
      <c r="I6" s="94" t="s">
        <v>71</v>
      </c>
      <c r="J6" s="94" t="s">
        <v>250</v>
      </c>
    </row>
    <row r="7" spans="1:13">
      <c r="A7" s="95" t="str">
        <f>'2012'!A5</f>
        <v>All-in-one printer</v>
      </c>
      <c r="B7" s="95" t="str">
        <f>'2012'!B5</f>
        <v>Computers</v>
      </c>
      <c r="C7" s="95">
        <f>'2012'!C5</f>
        <v>4</v>
      </c>
      <c r="D7" s="96">
        <f>'2012'!H5</f>
        <v>81</v>
      </c>
      <c r="E7" s="96">
        <f>'2012'!I5</f>
        <v>129</v>
      </c>
      <c r="F7" s="96">
        <f>D7*E7/100</f>
        <v>104.49</v>
      </c>
      <c r="G7" s="192">
        <f>F7*M$5</f>
        <v>153777.93300000002</v>
      </c>
      <c r="H7" t="str">
        <f>B7</f>
        <v>Computers</v>
      </c>
      <c r="I7" s="98">
        <f>SUM(G7:G16)</f>
        <v>678542.00200000021</v>
      </c>
      <c r="J7" s="189">
        <f>I7/$M$5</f>
        <v>461.06000000000006</v>
      </c>
    </row>
    <row r="8" spans="1:13">
      <c r="A8" s="95" t="str">
        <f>'2012'!A6</f>
        <v>Desktop pc</v>
      </c>
      <c r="B8" s="95" t="str">
        <f>'2012'!B6</f>
        <v>Computers</v>
      </c>
      <c r="C8" s="95">
        <f>'2012'!C6</f>
        <v>3</v>
      </c>
      <c r="D8" s="96">
        <f>'2012'!H6</f>
        <v>90</v>
      </c>
      <c r="E8" s="96">
        <f>'2012'!I6</f>
        <v>236</v>
      </c>
      <c r="F8" s="96">
        <f t="shared" ref="F8:F71" si="0">D8*E8/100</f>
        <v>212.4</v>
      </c>
      <c r="G8" s="98">
        <f t="shared" ref="G8:G45" si="1">F8*M$5</f>
        <v>312589.08000000007</v>
      </c>
      <c r="H8" t="str">
        <f t="shared" ref="H8:H71" si="2">B8</f>
        <v>Computers</v>
      </c>
      <c r="L8" s="95"/>
      <c r="M8" s="95"/>
    </row>
    <row r="9" spans="1:13">
      <c r="A9" s="95" t="str">
        <f>'2012'!A7</f>
        <v>Desktop pc standby</v>
      </c>
      <c r="B9" s="95" t="str">
        <f>'2012'!B7</f>
        <v>Computers</v>
      </c>
      <c r="C9" s="95">
        <f>'2012'!C7</f>
        <v>0</v>
      </c>
      <c r="D9" s="96">
        <f>'2012'!H7</f>
        <v>0</v>
      </c>
      <c r="E9" s="96">
        <f>'2012'!I7</f>
        <v>0</v>
      </c>
      <c r="F9" s="96">
        <f t="shared" si="0"/>
        <v>0</v>
      </c>
      <c r="G9" s="98">
        <f t="shared" si="1"/>
        <v>0</v>
      </c>
      <c r="H9" t="str">
        <f t="shared" si="2"/>
        <v>Computers</v>
      </c>
      <c r="L9" s="95"/>
      <c r="M9" s="95"/>
    </row>
    <row r="10" spans="1:13">
      <c r="A10" s="95" t="str">
        <f>'2012'!A8</f>
        <v>External harddisc</v>
      </c>
      <c r="B10" s="95" t="str">
        <f>'2012'!B8</f>
        <v>Computers</v>
      </c>
      <c r="C10" s="95">
        <f>'2012'!C8</f>
        <v>4</v>
      </c>
      <c r="D10" s="96">
        <f>'2012'!H8</f>
        <v>56</v>
      </c>
      <c r="E10" s="96">
        <f>'2012'!I8</f>
        <v>22</v>
      </c>
      <c r="F10" s="96">
        <f t="shared" si="0"/>
        <v>12.32</v>
      </c>
      <c r="G10" s="98">
        <f t="shared" si="1"/>
        <v>18131.344000000005</v>
      </c>
      <c r="H10" t="str">
        <f t="shared" si="2"/>
        <v>Computers</v>
      </c>
      <c r="K10" s="95"/>
      <c r="L10" s="95"/>
      <c r="M10" s="95"/>
    </row>
    <row r="11" spans="1:13">
      <c r="A11" s="95" t="str">
        <f>'2012'!A9</f>
        <v>Injet printer</v>
      </c>
      <c r="B11" s="95" t="str">
        <f>'2012'!B9</f>
        <v>Computers</v>
      </c>
      <c r="C11" s="95">
        <f>'2012'!C9</f>
        <v>4</v>
      </c>
      <c r="D11" s="96">
        <f>'2012'!H9</f>
        <v>22</v>
      </c>
      <c r="E11" s="96">
        <f>'2012'!I9</f>
        <v>73</v>
      </c>
      <c r="F11" s="96">
        <f t="shared" si="0"/>
        <v>16.059999999999999</v>
      </c>
      <c r="G11" s="98">
        <f t="shared" si="1"/>
        <v>23635.502000000004</v>
      </c>
      <c r="H11" t="str">
        <f t="shared" si="2"/>
        <v>Computers</v>
      </c>
      <c r="K11" s="95"/>
      <c r="L11" s="95"/>
      <c r="M11" s="95"/>
    </row>
    <row r="12" spans="1:13">
      <c r="A12" s="95" t="str">
        <f>'2012'!A10</f>
        <v>Laptop pc</v>
      </c>
      <c r="B12" s="95" t="str">
        <f>'2012'!B10</f>
        <v>Computers</v>
      </c>
      <c r="C12" s="95">
        <f>'2012'!C10</f>
        <v>4</v>
      </c>
      <c r="D12" s="96">
        <f>'2012'!H10</f>
        <v>162</v>
      </c>
      <c r="E12" s="96">
        <f>'2012'!I10</f>
        <v>50</v>
      </c>
      <c r="F12" s="96">
        <f t="shared" si="0"/>
        <v>81</v>
      </c>
      <c r="G12" s="98">
        <f t="shared" si="1"/>
        <v>119207.70000000003</v>
      </c>
      <c r="H12" t="str">
        <f t="shared" si="2"/>
        <v>Computers</v>
      </c>
      <c r="K12" s="95"/>
      <c r="L12" s="95"/>
      <c r="M12" s="95"/>
    </row>
    <row r="13" spans="1:13">
      <c r="A13" s="95" t="str">
        <f>'2012'!A11</f>
        <v>Laptop pc standby</v>
      </c>
      <c r="B13" s="95" t="str">
        <f>'2012'!B11</f>
        <v>Computers</v>
      </c>
      <c r="C13" s="95">
        <f>'2012'!C11</f>
        <v>0</v>
      </c>
      <c r="D13" s="96">
        <f>'2012'!H11</f>
        <v>0</v>
      </c>
      <c r="E13" s="96">
        <f>'2012'!I11</f>
        <v>0</v>
      </c>
      <c r="F13" s="96">
        <f t="shared" si="0"/>
        <v>0</v>
      </c>
      <c r="G13" s="98">
        <f t="shared" si="1"/>
        <v>0</v>
      </c>
      <c r="H13" t="str">
        <f t="shared" si="2"/>
        <v>Computers</v>
      </c>
      <c r="K13" s="95"/>
      <c r="L13" s="95"/>
      <c r="M13" s="95"/>
    </row>
    <row r="14" spans="1:13">
      <c r="A14" s="95" t="str">
        <f>'2012'!A12</f>
        <v>Laser printers</v>
      </c>
      <c r="B14" s="95" t="str">
        <f>'2012'!B12</f>
        <v>Computers</v>
      </c>
      <c r="C14" s="95">
        <f>'2012'!C12</f>
        <v>4</v>
      </c>
      <c r="D14" s="96">
        <f>'2012'!H12</f>
        <v>19</v>
      </c>
      <c r="E14" s="96">
        <f>'2012'!I12</f>
        <v>100</v>
      </c>
      <c r="F14" s="96">
        <f t="shared" si="0"/>
        <v>19</v>
      </c>
      <c r="G14" s="98">
        <f t="shared" si="1"/>
        <v>27962.300000000007</v>
      </c>
      <c r="H14" t="str">
        <f t="shared" si="2"/>
        <v>Computers</v>
      </c>
      <c r="K14" s="95"/>
      <c r="L14" s="95"/>
      <c r="M14" s="95"/>
    </row>
    <row r="15" spans="1:13">
      <c r="A15" s="95" t="str">
        <f>'2012'!A13</f>
        <v>PC speakers</v>
      </c>
      <c r="B15" s="95" t="str">
        <f>'2012'!B13</f>
        <v>Computers</v>
      </c>
      <c r="C15" s="95">
        <f>'2012'!C13</f>
        <v>4</v>
      </c>
      <c r="D15" s="96">
        <f>'2012'!H13</f>
        <v>73</v>
      </c>
      <c r="E15" s="96">
        <f>'2012'!I13</f>
        <v>15</v>
      </c>
      <c r="F15" s="96">
        <f t="shared" si="0"/>
        <v>10.95</v>
      </c>
      <c r="G15" s="98">
        <f t="shared" si="1"/>
        <v>16115.115000000002</v>
      </c>
      <c r="H15" t="str">
        <f t="shared" si="2"/>
        <v>Computers</v>
      </c>
      <c r="K15" s="95"/>
      <c r="L15" s="95"/>
      <c r="M15" s="95"/>
    </row>
    <row r="16" spans="1:13">
      <c r="A16" s="95" t="str">
        <f>'2012'!A14</f>
        <v>Scanner</v>
      </c>
      <c r="B16" s="95" t="str">
        <f>'2012'!B14</f>
        <v>Computers</v>
      </c>
      <c r="C16" s="95">
        <f>'2012'!C14</f>
        <v>4</v>
      </c>
      <c r="D16" s="96">
        <f>'2012'!H14</f>
        <v>11</v>
      </c>
      <c r="E16" s="96">
        <f>'2012'!I14</f>
        <v>44</v>
      </c>
      <c r="F16" s="96">
        <f t="shared" si="0"/>
        <v>4.84</v>
      </c>
      <c r="G16" s="98">
        <f t="shared" si="1"/>
        <v>7123.0280000000012</v>
      </c>
      <c r="H16" t="str">
        <f t="shared" si="2"/>
        <v>Computers</v>
      </c>
      <c r="K16" s="95"/>
      <c r="L16" s="95"/>
      <c r="M16" s="95"/>
    </row>
    <row r="17" spans="1:13">
      <c r="A17" s="95" t="str">
        <f>'2012'!A15</f>
        <v>Wireless network</v>
      </c>
      <c r="B17" s="95" t="str">
        <f>'2012'!B15</f>
        <v>Computers</v>
      </c>
      <c r="C17" s="95">
        <f>'2012'!C15</f>
        <v>4</v>
      </c>
      <c r="D17" s="96">
        <f>'2012'!H15</f>
        <v>85</v>
      </c>
      <c r="E17" s="96">
        <f>'2012'!I15</f>
        <v>90</v>
      </c>
      <c r="F17" s="96">
        <f t="shared" si="0"/>
        <v>76.5</v>
      </c>
      <c r="G17" s="98">
        <f t="shared" si="1"/>
        <v>112585.05000000002</v>
      </c>
      <c r="H17" t="str">
        <f t="shared" si="2"/>
        <v>Computers</v>
      </c>
      <c r="I17" s="98">
        <f>SUM(G17:G26)</f>
        <v>688166.62566000025</v>
      </c>
      <c r="J17" s="189">
        <f>I17/$M$5</f>
        <v>467.59980000000007</v>
      </c>
      <c r="K17" s="95"/>
      <c r="L17" s="95"/>
      <c r="M17" s="95"/>
    </row>
    <row r="18" spans="1:13">
      <c r="A18" s="95" t="str">
        <f>'2012'!A16</f>
        <v>Coffee maker</v>
      </c>
      <c r="B18" s="95" t="str">
        <f>'2012'!B16</f>
        <v>Cooking</v>
      </c>
      <c r="C18" s="95">
        <f>'2012'!C16</f>
        <v>4</v>
      </c>
      <c r="D18" s="96">
        <f>'2012'!H16</f>
        <v>69</v>
      </c>
      <c r="E18" s="96">
        <f>'2012'!I16</f>
        <v>37</v>
      </c>
      <c r="F18" s="96">
        <f t="shared" si="0"/>
        <v>25.53</v>
      </c>
      <c r="G18" s="98">
        <f t="shared" si="1"/>
        <v>37572.501000000011</v>
      </c>
      <c r="H18" t="str">
        <f t="shared" si="2"/>
        <v>Cooking</v>
      </c>
      <c r="K18" s="95"/>
      <c r="L18" s="95"/>
      <c r="M18" s="95"/>
    </row>
    <row r="19" spans="1:13">
      <c r="A19" s="95" t="str">
        <f>'2012'!A17</f>
        <v>Cooker hoods</v>
      </c>
      <c r="B19" s="95" t="str">
        <f>'2012'!B17</f>
        <v>Cooking</v>
      </c>
      <c r="C19" s="95">
        <f>'2012'!C17</f>
        <v>15</v>
      </c>
      <c r="D19" s="96">
        <f>'2012'!H17</f>
        <v>94</v>
      </c>
      <c r="E19" s="96">
        <f>'2012'!I17</f>
        <v>54</v>
      </c>
      <c r="F19" s="96">
        <f t="shared" si="0"/>
        <v>50.76</v>
      </c>
      <c r="G19" s="98">
        <f t="shared" si="1"/>
        <v>74703.492000000013</v>
      </c>
      <c r="H19" t="str">
        <f t="shared" si="2"/>
        <v>Cooking</v>
      </c>
      <c r="K19" s="95"/>
      <c r="L19" s="95"/>
      <c r="M19" s="95"/>
    </row>
    <row r="20" spans="1:13">
      <c r="A20" s="95" t="str">
        <f>'2012'!A18</f>
        <v>Electric baking ovens</v>
      </c>
      <c r="B20" s="95" t="str">
        <f>'2012'!B18</f>
        <v>Cooking</v>
      </c>
      <c r="C20" s="95">
        <f>'2012'!C18</f>
        <v>14</v>
      </c>
      <c r="D20" s="96">
        <f>'2012'!H18</f>
        <v>83.09</v>
      </c>
      <c r="E20" s="96">
        <f>'2012'!I18</f>
        <v>110</v>
      </c>
      <c r="F20" s="96">
        <f t="shared" si="0"/>
        <v>91.399000000000001</v>
      </c>
      <c r="G20" s="98">
        <f t="shared" si="1"/>
        <v>134511.90830000004</v>
      </c>
      <c r="H20" t="str">
        <f t="shared" si="2"/>
        <v>Cooking</v>
      </c>
      <c r="K20" s="95"/>
      <c r="L20" s="95"/>
      <c r="M20" s="95"/>
    </row>
    <row r="21" spans="1:13">
      <c r="A21" s="95" t="str">
        <f>'2012'!A19</f>
        <v>Electric baking ovens standby</v>
      </c>
      <c r="B21" s="95" t="str">
        <f>'2012'!B19</f>
        <v>Cooking</v>
      </c>
      <c r="C21" s="95">
        <f>'2012'!C19</f>
        <v>0</v>
      </c>
      <c r="D21" s="96">
        <f>'2012'!H19</f>
        <v>0</v>
      </c>
      <c r="E21" s="96">
        <f>'2012'!I19</f>
        <v>0</v>
      </c>
      <c r="F21" s="96">
        <f t="shared" si="0"/>
        <v>0</v>
      </c>
      <c r="G21" s="98">
        <f t="shared" si="1"/>
        <v>0</v>
      </c>
      <c r="H21" t="str">
        <f t="shared" si="2"/>
        <v>Cooking</v>
      </c>
      <c r="K21" s="95"/>
      <c r="L21" s="95"/>
      <c r="M21" s="95"/>
    </row>
    <row r="22" spans="1:13">
      <c r="A22" s="95" t="str">
        <f>'2012'!A20</f>
        <v>Electric hobs</v>
      </c>
      <c r="B22" s="95" t="str">
        <f>'2012'!B20</f>
        <v>Cooking</v>
      </c>
      <c r="C22" s="95">
        <f>'2012'!C20</f>
        <v>19</v>
      </c>
      <c r="D22" s="96">
        <f>'2012'!H20</f>
        <v>97.37</v>
      </c>
      <c r="E22" s="96">
        <f>'2012'!I20</f>
        <v>184</v>
      </c>
      <c r="F22" s="96">
        <f t="shared" si="0"/>
        <v>179.16080000000002</v>
      </c>
      <c r="G22" s="98">
        <f t="shared" si="1"/>
        <v>263670.94936000009</v>
      </c>
      <c r="H22" t="str">
        <f t="shared" si="2"/>
        <v>Cooking</v>
      </c>
      <c r="K22" s="95"/>
      <c r="L22" s="95"/>
      <c r="M22" s="95"/>
    </row>
    <row r="23" spans="1:13">
      <c r="A23" s="95" t="str">
        <f>'2012'!A21</f>
        <v>Electric hobs standby</v>
      </c>
      <c r="B23" s="95" t="str">
        <f>'2012'!B21</f>
        <v>Cooking</v>
      </c>
      <c r="C23" s="95">
        <f>'2012'!C21</f>
        <v>0</v>
      </c>
      <c r="D23" s="96">
        <f>'2012'!H21</f>
        <v>0</v>
      </c>
      <c r="E23" s="96">
        <f>'2012'!I21</f>
        <v>0</v>
      </c>
      <c r="F23" s="96">
        <f t="shared" si="0"/>
        <v>0</v>
      </c>
      <c r="G23" s="98">
        <f t="shared" si="1"/>
        <v>0</v>
      </c>
      <c r="H23" t="str">
        <f t="shared" si="2"/>
        <v>Cooking</v>
      </c>
      <c r="J23" s="101"/>
      <c r="K23" s="95"/>
      <c r="L23" s="95"/>
      <c r="M23" s="95"/>
    </row>
    <row r="24" spans="1:13">
      <c r="A24" s="95" t="str">
        <f>'2012'!A22</f>
        <v>Electric keddle</v>
      </c>
      <c r="B24" s="95" t="str">
        <f>'2012'!B22</f>
        <v>Cooking</v>
      </c>
      <c r="C24" s="95">
        <f>'2012'!C22</f>
        <v>4</v>
      </c>
      <c r="D24" s="96">
        <f>'2012'!H22</f>
        <v>86</v>
      </c>
      <c r="E24" s="96">
        <f>'2012'!I22</f>
        <v>25</v>
      </c>
      <c r="F24" s="96">
        <f t="shared" si="0"/>
        <v>21.5</v>
      </c>
      <c r="G24" s="98">
        <f t="shared" si="1"/>
        <v>31641.550000000007</v>
      </c>
      <c r="H24" t="str">
        <f t="shared" si="2"/>
        <v>Cooking</v>
      </c>
      <c r="J24" s="101"/>
      <c r="K24" s="95"/>
      <c r="L24" s="95"/>
      <c r="M24" s="95"/>
    </row>
    <row r="25" spans="1:13">
      <c r="A25" s="95" t="str">
        <f>'2012'!A23</f>
        <v>Espresso machine</v>
      </c>
      <c r="B25" s="95" t="str">
        <f>'2012'!B23</f>
        <v>Cooking</v>
      </c>
      <c r="C25" s="95">
        <f>'2012'!C23</f>
        <v>4</v>
      </c>
      <c r="D25" s="96">
        <f>'2012'!H23</f>
        <v>13</v>
      </c>
      <c r="E25" s="96">
        <f>'2012'!I23</f>
        <v>25</v>
      </c>
      <c r="F25" s="96">
        <f t="shared" si="0"/>
        <v>3.25</v>
      </c>
      <c r="G25" s="98">
        <f t="shared" si="1"/>
        <v>4783.0250000000005</v>
      </c>
      <c r="H25" t="str">
        <f t="shared" si="2"/>
        <v>Cooking</v>
      </c>
      <c r="J25" s="101"/>
      <c r="K25" s="95"/>
      <c r="L25" s="95"/>
      <c r="M25" s="95"/>
    </row>
    <row r="26" spans="1:13">
      <c r="A26" s="95" t="str">
        <f>'2012'!A24</f>
        <v>Microwave ovens</v>
      </c>
      <c r="B26" s="95" t="str">
        <f>'2012'!B24</f>
        <v>Cooking</v>
      </c>
      <c r="C26" s="95">
        <f>'2012'!C24</f>
        <v>10</v>
      </c>
      <c r="D26" s="96">
        <f>'2012'!H24</f>
        <v>78</v>
      </c>
      <c r="E26" s="96">
        <f>'2012'!I24</f>
        <v>25</v>
      </c>
      <c r="F26" s="96">
        <f t="shared" si="0"/>
        <v>19.5</v>
      </c>
      <c r="G26" s="98">
        <f t="shared" si="1"/>
        <v>28698.150000000005</v>
      </c>
      <c r="H26" t="str">
        <f t="shared" si="2"/>
        <v>Cooking</v>
      </c>
      <c r="K26" s="95"/>
      <c r="L26" s="95"/>
      <c r="M26" s="95"/>
    </row>
    <row r="27" spans="1:13">
      <c r="A27" s="95" t="str">
        <f>'2012'!A25</f>
        <v>Microwave ovens standby</v>
      </c>
      <c r="B27" s="95" t="str">
        <f>'2012'!B25</f>
        <v>Cooking</v>
      </c>
      <c r="C27" s="95">
        <f>'2012'!C25</f>
        <v>0</v>
      </c>
      <c r="D27" s="96">
        <f>'2012'!H25</f>
        <v>0</v>
      </c>
      <c r="E27" s="96">
        <f>'2012'!I25</f>
        <v>0</v>
      </c>
      <c r="F27" s="96">
        <f t="shared" si="0"/>
        <v>0</v>
      </c>
      <c r="G27" s="98">
        <f t="shared" si="1"/>
        <v>0</v>
      </c>
      <c r="H27" t="str">
        <f t="shared" si="2"/>
        <v>Cooking</v>
      </c>
      <c r="I27" s="98">
        <f>SUM(G27:G44)</f>
        <v>1357894.7635300001</v>
      </c>
      <c r="J27" s="189">
        <f>I27/$M$5</f>
        <v>922.67089999999996</v>
      </c>
      <c r="K27" s="95"/>
      <c r="L27" s="95"/>
      <c r="M27" s="95"/>
    </row>
    <row r="28" spans="1:13">
      <c r="A28" s="95" t="str">
        <f>'2012'!A26</f>
        <v>B/W TV</v>
      </c>
      <c r="B28" s="95" t="str">
        <f>'2012'!B26</f>
        <v>Entertainment</v>
      </c>
      <c r="C28" s="95">
        <f>'2012'!C26</f>
        <v>14</v>
      </c>
      <c r="D28" s="96">
        <f>'2012'!H26</f>
        <v>0.01</v>
      </c>
      <c r="E28" s="96">
        <f>'2012'!I26</f>
        <v>50</v>
      </c>
      <c r="F28" s="96">
        <f t="shared" si="0"/>
        <v>5.0000000000000001E-3</v>
      </c>
      <c r="G28" s="98">
        <f t="shared" si="1"/>
        <v>7.3585000000000012</v>
      </c>
      <c r="H28" t="str">
        <f t="shared" si="2"/>
        <v>Entertainment</v>
      </c>
      <c r="J28" s="101"/>
      <c r="K28" s="95"/>
      <c r="L28" s="95"/>
      <c r="M28" s="95"/>
    </row>
    <row r="29" spans="1:13">
      <c r="A29" s="95" t="str">
        <f>'2012'!A27</f>
        <v>Bluray player</v>
      </c>
      <c r="B29" s="95" t="str">
        <f>'2012'!B27</f>
        <v>Entertainment</v>
      </c>
      <c r="C29" s="95">
        <f>'2012'!C27</f>
        <v>4</v>
      </c>
      <c r="D29" s="96">
        <f>'2012'!H27</f>
        <v>25</v>
      </c>
      <c r="E29" s="96">
        <f>'2012'!I27</f>
        <v>11</v>
      </c>
      <c r="F29" s="96">
        <f t="shared" si="0"/>
        <v>2.75</v>
      </c>
      <c r="G29" s="98">
        <f t="shared" si="1"/>
        <v>4047.1750000000006</v>
      </c>
      <c r="H29" t="str">
        <f t="shared" si="2"/>
        <v>Entertainment</v>
      </c>
      <c r="K29" s="95"/>
      <c r="L29" s="95"/>
      <c r="M29" s="95"/>
    </row>
    <row r="30" spans="1:13">
      <c r="A30" s="95" t="str">
        <f>'2012'!A28</f>
        <v>CRT TV</v>
      </c>
      <c r="B30" s="95" t="str">
        <f>'2012'!B28</f>
        <v>Entertainment</v>
      </c>
      <c r="C30" s="95">
        <f>'2012'!C28</f>
        <v>3</v>
      </c>
      <c r="D30" s="96">
        <f>'2012'!H28</f>
        <v>42</v>
      </c>
      <c r="E30" s="96">
        <f>'2012'!I28</f>
        <v>150</v>
      </c>
      <c r="F30" s="96">
        <f t="shared" si="0"/>
        <v>63</v>
      </c>
      <c r="G30" s="98">
        <f t="shared" si="1"/>
        <v>92717.10000000002</v>
      </c>
      <c r="H30" t="str">
        <f t="shared" si="2"/>
        <v>Entertainment</v>
      </c>
      <c r="K30" s="95"/>
      <c r="L30" s="95"/>
      <c r="M30" s="95"/>
    </row>
    <row r="31" spans="1:13">
      <c r="A31" s="95" t="str">
        <f>'2012'!A29</f>
        <v>Digital photo frame</v>
      </c>
      <c r="B31" s="95" t="str">
        <f>'2012'!B29</f>
        <v>Entertainment</v>
      </c>
      <c r="C31" s="95">
        <f>'2012'!C29</f>
        <v>4</v>
      </c>
      <c r="D31" s="96">
        <f>'2012'!H29</f>
        <v>14</v>
      </c>
      <c r="E31" s="96">
        <f>'2012'!I29</f>
        <v>18</v>
      </c>
      <c r="F31" s="96">
        <f t="shared" si="0"/>
        <v>2.52</v>
      </c>
      <c r="G31" s="98">
        <f t="shared" si="1"/>
        <v>3708.6840000000007</v>
      </c>
      <c r="H31" t="str">
        <f t="shared" si="2"/>
        <v>Entertainment</v>
      </c>
      <c r="K31" s="95"/>
      <c r="L31" s="95"/>
      <c r="M31" s="95"/>
    </row>
    <row r="32" spans="1:13">
      <c r="A32" s="95" t="str">
        <f>'2012'!A30</f>
        <v>DVD player</v>
      </c>
      <c r="B32" s="95" t="str">
        <f>'2012'!B30</f>
        <v>Entertainment</v>
      </c>
      <c r="C32" s="95">
        <f>'2012'!C30</f>
        <v>4</v>
      </c>
      <c r="D32" s="96">
        <f>'2012'!H30</f>
        <v>95</v>
      </c>
      <c r="E32" s="96">
        <f>'2012'!I30</f>
        <v>20</v>
      </c>
      <c r="F32" s="96">
        <f t="shared" si="0"/>
        <v>19</v>
      </c>
      <c r="G32" s="98">
        <f t="shared" si="1"/>
        <v>27962.300000000007</v>
      </c>
      <c r="H32" t="str">
        <f t="shared" si="2"/>
        <v>Entertainment</v>
      </c>
      <c r="K32" s="95"/>
      <c r="L32" s="95"/>
      <c r="M32" s="95"/>
    </row>
    <row r="33" spans="1:13">
      <c r="A33" s="95" t="str">
        <f>'2012'!A31</f>
        <v>Gaming consol - PS2/3</v>
      </c>
      <c r="B33" s="95" t="str">
        <f>'2012'!B31</f>
        <v>Entertainment</v>
      </c>
      <c r="C33" s="95">
        <f>'2012'!C31</f>
        <v>4</v>
      </c>
      <c r="D33" s="96">
        <f>'2012'!H31</f>
        <v>16.84</v>
      </c>
      <c r="E33" s="96">
        <f>'2012'!I31</f>
        <v>125</v>
      </c>
      <c r="F33" s="96">
        <f t="shared" si="0"/>
        <v>21.05</v>
      </c>
      <c r="G33" s="98">
        <f t="shared" si="1"/>
        <v>30979.285000000007</v>
      </c>
      <c r="H33" t="str">
        <f t="shared" si="2"/>
        <v>Entertainment</v>
      </c>
      <c r="K33" s="95"/>
      <c r="L33" s="95"/>
      <c r="M33" s="95"/>
    </row>
    <row r="34" spans="1:13">
      <c r="A34" s="95" t="str">
        <f>'2012'!A32</f>
        <v>Gaming consol - Wii</v>
      </c>
      <c r="B34" s="95" t="str">
        <f>'2012'!B32</f>
        <v>Entertainment</v>
      </c>
      <c r="C34" s="95">
        <f>'2012'!C32</f>
        <v>4</v>
      </c>
      <c r="D34" s="96">
        <f>'2012'!H32</f>
        <v>24.41</v>
      </c>
      <c r="E34" s="96">
        <f>'2012'!I32</f>
        <v>26</v>
      </c>
      <c r="F34" s="96">
        <f t="shared" si="0"/>
        <v>6.3465999999999996</v>
      </c>
      <c r="G34" s="98">
        <f t="shared" si="1"/>
        <v>9340.291220000001</v>
      </c>
      <c r="H34" t="str">
        <f t="shared" si="2"/>
        <v>Entertainment</v>
      </c>
      <c r="K34" s="95"/>
      <c r="L34" s="95"/>
      <c r="M34" s="95"/>
    </row>
    <row r="35" spans="1:13">
      <c r="A35" s="95" t="str">
        <f>'2012'!A33</f>
        <v>Gaming consol - Xbox</v>
      </c>
      <c r="B35" s="95" t="str">
        <f>'2012'!B33</f>
        <v>Entertainment</v>
      </c>
      <c r="C35" s="95">
        <f>'2012'!C33</f>
        <v>4</v>
      </c>
      <c r="D35" s="96">
        <f>'2012'!H33</f>
        <v>13</v>
      </c>
      <c r="E35" s="96">
        <f>'2012'!I33</f>
        <v>125</v>
      </c>
      <c r="F35" s="96">
        <f t="shared" si="0"/>
        <v>16.25</v>
      </c>
      <c r="G35" s="98">
        <f t="shared" si="1"/>
        <v>23915.125000000004</v>
      </c>
      <c r="H35" t="str">
        <f t="shared" si="2"/>
        <v>Entertainment</v>
      </c>
      <c r="K35" s="95"/>
      <c r="L35" s="95"/>
      <c r="M35" s="95"/>
    </row>
    <row r="36" spans="1:13">
      <c r="A36" s="95" t="str">
        <f>'2012'!A34</f>
        <v xml:space="preserve">LCD TV </v>
      </c>
      <c r="B36" s="95" t="str">
        <f>'2012'!B34</f>
        <v>Entertainment</v>
      </c>
      <c r="C36" s="95">
        <f>'2012'!C34</f>
        <v>7</v>
      </c>
      <c r="D36" s="96">
        <f>'2012'!H34</f>
        <v>105.71</v>
      </c>
      <c r="E36" s="96">
        <f>'2012'!I34</f>
        <v>305</v>
      </c>
      <c r="F36" s="96">
        <f t="shared" si="0"/>
        <v>322.41550000000001</v>
      </c>
      <c r="G36" s="98">
        <f t="shared" si="1"/>
        <v>474498.89135000011</v>
      </c>
      <c r="H36" t="str">
        <f t="shared" si="2"/>
        <v>Entertainment</v>
      </c>
      <c r="K36" s="95"/>
      <c r="L36" s="95"/>
      <c r="M36" s="95"/>
    </row>
    <row r="37" spans="1:13">
      <c r="A37" s="95" t="str">
        <f>'2012'!A35</f>
        <v>LED TV</v>
      </c>
      <c r="B37" s="95" t="str">
        <f>'2012'!B35</f>
        <v>Entertainment</v>
      </c>
      <c r="C37" s="95">
        <f>'2012'!C35</f>
        <v>7</v>
      </c>
      <c r="D37" s="96">
        <f>'2012'!H35</f>
        <v>36</v>
      </c>
      <c r="E37" s="96">
        <f>'2012'!I35</f>
        <v>199</v>
      </c>
      <c r="F37" s="96">
        <f t="shared" si="0"/>
        <v>71.64</v>
      </c>
      <c r="G37" s="98">
        <f t="shared" si="1"/>
        <v>105432.58800000002</v>
      </c>
      <c r="H37" t="str">
        <f t="shared" si="2"/>
        <v>Entertainment</v>
      </c>
      <c r="K37" s="95"/>
      <c r="L37" s="95"/>
      <c r="M37" s="95"/>
    </row>
    <row r="38" spans="1:13">
      <c r="A38" s="95" t="str">
        <f>'2012'!A36</f>
        <v>Plasma TV</v>
      </c>
      <c r="B38" s="95" t="str">
        <f>'2012'!B36</f>
        <v>Entertainment</v>
      </c>
      <c r="C38" s="95">
        <f>'2012'!C36</f>
        <v>7</v>
      </c>
      <c r="D38" s="96">
        <f>'2012'!H36</f>
        <v>45.14</v>
      </c>
      <c r="E38" s="96">
        <f>'2012'!I36</f>
        <v>437</v>
      </c>
      <c r="F38" s="96">
        <f t="shared" si="0"/>
        <v>197.26179999999999</v>
      </c>
      <c r="G38" s="98">
        <f t="shared" si="1"/>
        <v>290310.19106000004</v>
      </c>
      <c r="H38" t="str">
        <f t="shared" si="2"/>
        <v>Entertainment</v>
      </c>
      <c r="K38" s="95"/>
      <c r="L38" s="95"/>
      <c r="M38" s="95"/>
    </row>
    <row r="39" spans="1:13">
      <c r="A39" s="95" t="str">
        <f>'2012'!A37</f>
        <v>Settop box</v>
      </c>
      <c r="B39" s="95" t="str">
        <f>'2012'!B37</f>
        <v>Entertainment</v>
      </c>
      <c r="C39" s="95">
        <f>'2012'!C37</f>
        <v>4</v>
      </c>
      <c r="D39" s="96">
        <f>'2012'!H37</f>
        <v>33.92</v>
      </c>
      <c r="E39" s="96">
        <f>'2012'!I37</f>
        <v>197</v>
      </c>
      <c r="F39" s="96">
        <f t="shared" si="0"/>
        <v>66.822400000000002</v>
      </c>
      <c r="G39" s="98">
        <f t="shared" si="1"/>
        <v>98342.526080000025</v>
      </c>
      <c r="H39" t="str">
        <f t="shared" si="2"/>
        <v>Entertainment</v>
      </c>
      <c r="K39" s="95"/>
      <c r="L39" s="95"/>
      <c r="M39" s="95"/>
    </row>
    <row r="40" spans="1:13">
      <c r="A40" s="95" t="str">
        <f>'2012'!A38</f>
        <v>Stereo systems</v>
      </c>
      <c r="B40" s="95" t="str">
        <f>'2012'!B38</f>
        <v>Entertainment</v>
      </c>
      <c r="C40" s="95">
        <f>'2012'!C38</f>
        <v>10</v>
      </c>
      <c r="D40" s="96">
        <f>'2012'!H38</f>
        <v>87.78</v>
      </c>
      <c r="E40" s="96">
        <f>'2012'!I38</f>
        <v>100</v>
      </c>
      <c r="F40" s="96">
        <f t="shared" si="0"/>
        <v>87.78</v>
      </c>
      <c r="G40" s="98">
        <f t="shared" si="1"/>
        <v>129185.82600000003</v>
      </c>
      <c r="H40" t="str">
        <f t="shared" si="2"/>
        <v>Entertainment</v>
      </c>
      <c r="K40" s="95"/>
      <c r="L40" s="95"/>
      <c r="M40" s="95"/>
    </row>
    <row r="41" spans="1:13">
      <c r="A41" s="95" t="str">
        <f>'2012'!A39</f>
        <v>Stereo systems standby</v>
      </c>
      <c r="B41" s="95" t="str">
        <f>'2012'!B39</f>
        <v>Entertainment</v>
      </c>
      <c r="C41" s="95">
        <f>'2012'!C39</f>
        <v>0</v>
      </c>
      <c r="D41" s="96">
        <f>'2012'!H39</f>
        <v>0</v>
      </c>
      <c r="E41" s="96">
        <f>'2012'!I39</f>
        <v>0</v>
      </c>
      <c r="F41" s="96">
        <f t="shared" si="0"/>
        <v>0</v>
      </c>
      <c r="G41" s="98">
        <f t="shared" si="1"/>
        <v>0</v>
      </c>
      <c r="H41" t="str">
        <f t="shared" si="2"/>
        <v>Entertainment</v>
      </c>
      <c r="I41" s="11"/>
      <c r="K41" s="95"/>
      <c r="L41" s="95"/>
      <c r="M41" s="95"/>
    </row>
    <row r="42" spans="1:13">
      <c r="A42" s="95" t="str">
        <f>'2012'!A40</f>
        <v>Surround sound</v>
      </c>
      <c r="B42" s="95" t="str">
        <f>'2012'!B40</f>
        <v>Entertainment</v>
      </c>
      <c r="C42" s="95">
        <f>'2012'!C40</f>
        <v>4</v>
      </c>
      <c r="D42" s="96">
        <f>'2012'!H40</f>
        <v>37</v>
      </c>
      <c r="E42" s="96">
        <f>'2012'!I40</f>
        <v>100</v>
      </c>
      <c r="F42" s="96">
        <f t="shared" si="0"/>
        <v>37</v>
      </c>
      <c r="G42" s="98">
        <f t="shared" si="1"/>
        <v>54452.900000000009</v>
      </c>
      <c r="H42" t="str">
        <f t="shared" si="2"/>
        <v>Entertainment</v>
      </c>
      <c r="I42" s="11"/>
      <c r="K42" s="95"/>
      <c r="L42" s="95"/>
      <c r="M42" s="95"/>
    </row>
    <row r="43" spans="1:13">
      <c r="A43" s="95" t="str">
        <f>'2012'!A41</f>
        <v>Videos</v>
      </c>
      <c r="B43" s="95" t="str">
        <f>'2012'!B41</f>
        <v>Entertainment</v>
      </c>
      <c r="C43" s="95">
        <f>'2012'!C41</f>
        <v>10</v>
      </c>
      <c r="D43" s="96">
        <f>'2012'!H41</f>
        <v>67.92</v>
      </c>
      <c r="E43" s="96">
        <f>'2012'!I41</f>
        <v>13</v>
      </c>
      <c r="F43" s="96">
        <f t="shared" si="0"/>
        <v>8.829600000000001</v>
      </c>
      <c r="G43" s="98">
        <f t="shared" si="1"/>
        <v>12994.522320000004</v>
      </c>
      <c r="H43" t="str">
        <f t="shared" si="2"/>
        <v>Entertainment</v>
      </c>
      <c r="I43" s="11"/>
      <c r="K43" s="95"/>
      <c r="L43" s="95"/>
      <c r="M43" s="95"/>
    </row>
    <row r="44" spans="1:13">
      <c r="A44" s="95" t="str">
        <f>'2012'!A42</f>
        <v>Videos standby</v>
      </c>
      <c r="B44" s="95" t="str">
        <f>'2012'!B42</f>
        <v>Entertainment</v>
      </c>
      <c r="C44" s="95">
        <f>'2012'!C42</f>
        <v>0</v>
      </c>
      <c r="D44" s="96">
        <f>'2012'!H42</f>
        <v>0</v>
      </c>
      <c r="E44" s="96">
        <f>'2012'!I42</f>
        <v>0</v>
      </c>
      <c r="F44" s="96">
        <f t="shared" si="0"/>
        <v>0</v>
      </c>
      <c r="G44" s="98">
        <f t="shared" si="1"/>
        <v>0</v>
      </c>
      <c r="H44" t="str">
        <f t="shared" si="2"/>
        <v>Entertainment</v>
      </c>
      <c r="I44" s="11"/>
      <c r="K44" s="95"/>
      <c r="L44" s="95"/>
      <c r="M44" s="95"/>
    </row>
    <row r="45" spans="1:13">
      <c r="A45" s="99" t="str">
        <f>'2012'!A43</f>
        <v>Central Heating - natural gas</v>
      </c>
      <c r="B45" s="99" t="str">
        <f>'2012'!B43</f>
        <v>Heating</v>
      </c>
      <c r="C45" s="99">
        <f>'2012'!C43</f>
        <v>13</v>
      </c>
      <c r="D45" s="99">
        <f>'2012'!H43</f>
        <v>22.29</v>
      </c>
      <c r="E45" s="99">
        <f>'2012'!I43</f>
        <v>363</v>
      </c>
      <c r="F45" s="99">
        <f t="shared" si="0"/>
        <v>80.912700000000001</v>
      </c>
      <c r="G45" s="99">
        <f t="shared" si="1"/>
        <v>119079.22059000003</v>
      </c>
      <c r="H45" s="99" t="str">
        <f t="shared" si="2"/>
        <v>Heating</v>
      </c>
      <c r="I45" s="11"/>
      <c r="K45" s="95"/>
      <c r="L45" s="95"/>
      <c r="M45" s="95"/>
    </row>
    <row r="46" spans="1:13">
      <c r="A46" s="99" t="str">
        <f>'2012'!A44</f>
        <v>Central Heating - oil</v>
      </c>
      <c r="B46" s="99" t="str">
        <f>'2012'!B44</f>
        <v>Heating</v>
      </c>
      <c r="C46" s="99">
        <f>'2012'!C44</f>
        <v>15</v>
      </c>
      <c r="D46" s="99">
        <f>'2012'!H44</f>
        <v>9.8699999999999992</v>
      </c>
      <c r="E46" s="99">
        <f>'2012'!I44</f>
        <v>312</v>
      </c>
      <c r="F46" s="99">
        <f t="shared" si="0"/>
        <v>30.794399999999996</v>
      </c>
      <c r="G46" s="99"/>
      <c r="H46" s="99" t="str">
        <f t="shared" si="2"/>
        <v>Heating</v>
      </c>
      <c r="I46" s="11"/>
      <c r="K46" s="95"/>
      <c r="L46" s="95"/>
      <c r="M46" s="95"/>
    </row>
    <row r="47" spans="1:13">
      <c r="A47" s="99" t="str">
        <f>'2012'!A45</f>
        <v>Circulation pumps</v>
      </c>
      <c r="B47" s="99" t="str">
        <f>'2012'!B45</f>
        <v>Heating</v>
      </c>
      <c r="C47" s="99">
        <f>'2012'!C45</f>
        <v>10</v>
      </c>
      <c r="D47" s="99">
        <f>'2012'!H45</f>
        <v>56</v>
      </c>
      <c r="E47" s="99">
        <f>'2012'!I45</f>
        <v>175</v>
      </c>
      <c r="F47" s="99">
        <f t="shared" si="0"/>
        <v>98</v>
      </c>
      <c r="G47" s="99"/>
      <c r="H47" s="99" t="str">
        <f t="shared" si="2"/>
        <v>Heating</v>
      </c>
      <c r="I47" s="11"/>
      <c r="K47" s="95"/>
      <c r="L47" s="95"/>
      <c r="M47" s="95"/>
    </row>
    <row r="48" spans="1:13">
      <c r="A48" s="99" t="str">
        <f>'2012'!A46</f>
        <v>Electric radiators</v>
      </c>
      <c r="B48" s="99" t="str">
        <f>'2012'!B46</f>
        <v>Heating</v>
      </c>
      <c r="C48" s="99">
        <f>'2012'!C46</f>
        <v>25</v>
      </c>
      <c r="D48" s="99">
        <f>'2012'!H46</f>
        <v>3</v>
      </c>
      <c r="E48" s="99">
        <f>'2012'!I46</f>
        <v>6800</v>
      </c>
      <c r="F48" s="99">
        <f t="shared" si="0"/>
        <v>204</v>
      </c>
      <c r="G48" s="99">
        <f t="shared" ref="G48:G78" si="3">F48*M$5</f>
        <v>300226.80000000005</v>
      </c>
      <c r="H48" s="99" t="str">
        <f t="shared" si="2"/>
        <v>Heating</v>
      </c>
      <c r="I48" s="11"/>
      <c r="K48" s="95"/>
      <c r="L48" s="95"/>
      <c r="M48" s="95"/>
    </row>
    <row r="49" spans="1:13">
      <c r="A49" s="99" t="str">
        <f>'2012'!A47</f>
        <v>Electric radiators Partial</v>
      </c>
      <c r="B49" s="99" t="str">
        <f>'2012'!B47</f>
        <v>Heating</v>
      </c>
      <c r="C49" s="99">
        <f>'2012'!C47</f>
        <v>25</v>
      </c>
      <c r="D49" s="99">
        <f>'2012'!H47</f>
        <v>15.54</v>
      </c>
      <c r="E49" s="99">
        <f>'2012'!I47</f>
        <v>484</v>
      </c>
      <c r="F49" s="99">
        <f t="shared" si="0"/>
        <v>75.2136</v>
      </c>
      <c r="G49" s="99">
        <f t="shared" si="3"/>
        <v>110691.85512000002</v>
      </c>
      <c r="H49" s="99" t="str">
        <f t="shared" si="2"/>
        <v>Heating</v>
      </c>
      <c r="I49" s="11"/>
      <c r="K49" s="95"/>
      <c r="L49" s="95"/>
      <c r="M49" s="95"/>
    </row>
    <row r="50" spans="1:13">
      <c r="A50" s="99" t="str">
        <f>'2012'!A48</f>
        <v>Electric water heaters</v>
      </c>
      <c r="B50" s="99" t="str">
        <f>'2012'!B48</f>
        <v>Heating</v>
      </c>
      <c r="C50" s="99">
        <f>'2012'!C48</f>
        <v>12</v>
      </c>
      <c r="D50" s="99">
        <f>'2012'!H48</f>
        <v>11.83</v>
      </c>
      <c r="E50" s="99">
        <f>'2012'!I48</f>
        <v>2313</v>
      </c>
      <c r="F50" s="99">
        <f t="shared" si="0"/>
        <v>273.62790000000001</v>
      </c>
      <c r="G50" s="99">
        <f t="shared" si="3"/>
        <v>402698.18043000007</v>
      </c>
      <c r="H50" s="99" t="str">
        <f t="shared" si="2"/>
        <v>Heating</v>
      </c>
      <c r="I50" s="11"/>
      <c r="K50" s="95"/>
      <c r="L50" s="95"/>
      <c r="M50" s="95"/>
    </row>
    <row r="51" spans="1:13">
      <c r="A51" s="99" t="str">
        <f>'2012'!A49</f>
        <v>Heat pumps air/air</v>
      </c>
      <c r="B51" s="99" t="str">
        <f>'2012'!B49</f>
        <v>Heating</v>
      </c>
      <c r="C51" s="99">
        <f>'2012'!C49</f>
        <v>15</v>
      </c>
      <c r="D51" s="99">
        <f>'2012'!H49</f>
        <v>5</v>
      </c>
      <c r="E51" s="99">
        <f>'2012'!I49</f>
        <v>3064</v>
      </c>
      <c r="F51" s="99">
        <f t="shared" si="0"/>
        <v>153.19999999999999</v>
      </c>
      <c r="G51" s="99">
        <f t="shared" si="3"/>
        <v>225464.44000000003</v>
      </c>
      <c r="H51" s="99" t="str">
        <f t="shared" si="2"/>
        <v>Heating</v>
      </c>
      <c r="I51" s="11"/>
      <c r="K51" s="95"/>
      <c r="L51" s="95"/>
      <c r="M51" s="95"/>
    </row>
    <row r="52" spans="1:13">
      <c r="A52" s="99" t="str">
        <f>'2012'!A50</f>
        <v>Heat pumps air/water</v>
      </c>
      <c r="B52" s="99" t="str">
        <f>'2012'!B50</f>
        <v>Heating</v>
      </c>
      <c r="C52" s="99">
        <f>'2012'!C50</f>
        <v>20</v>
      </c>
      <c r="D52" s="99">
        <f>'2012'!H50</f>
        <v>2</v>
      </c>
      <c r="E52" s="99">
        <f>'2012'!I50</f>
        <v>2390</v>
      </c>
      <c r="F52" s="99">
        <f t="shared" si="0"/>
        <v>47.8</v>
      </c>
      <c r="G52" s="99">
        <f t="shared" si="3"/>
        <v>70347.260000000009</v>
      </c>
      <c r="H52" s="99" t="str">
        <f t="shared" si="2"/>
        <v>Heating</v>
      </c>
      <c r="I52" s="11"/>
      <c r="K52" s="95"/>
      <c r="L52" s="95"/>
      <c r="M52" s="95"/>
    </row>
    <row r="53" spans="1:13">
      <c r="A53" s="99" t="str">
        <f>'2012'!A51</f>
        <v>Heat pumps liquid/water</v>
      </c>
      <c r="B53" s="99" t="str">
        <f>'2012'!B51</f>
        <v>Heating</v>
      </c>
      <c r="C53" s="99">
        <f>'2012'!C51</f>
        <v>20</v>
      </c>
      <c r="D53" s="99">
        <f>'2012'!H51</f>
        <v>5</v>
      </c>
      <c r="E53" s="99">
        <f>'2012'!I51</f>
        <v>2986</v>
      </c>
      <c r="F53" s="99">
        <f t="shared" si="0"/>
        <v>149.30000000000001</v>
      </c>
      <c r="G53" s="99">
        <f t="shared" si="3"/>
        <v>219724.81000000006</v>
      </c>
      <c r="H53" s="99" t="str">
        <f t="shared" si="2"/>
        <v>Heating</v>
      </c>
      <c r="I53" s="11"/>
      <c r="K53" s="95"/>
      <c r="L53" s="95"/>
      <c r="M53" s="95"/>
    </row>
    <row r="54" spans="1:13">
      <c r="A54" s="99" t="str">
        <f>'2012'!A52</f>
        <v>Waterbed</v>
      </c>
      <c r="B54" s="99" t="str">
        <f>'2012'!B52</f>
        <v>Heating</v>
      </c>
      <c r="C54" s="99">
        <f>'2012'!C52</f>
        <v>6</v>
      </c>
      <c r="D54" s="99">
        <f>'2012'!H52</f>
        <v>0.01</v>
      </c>
      <c r="E54" s="99">
        <f>'2012'!I52</f>
        <v>500</v>
      </c>
      <c r="F54" s="99">
        <f t="shared" si="0"/>
        <v>0.05</v>
      </c>
      <c r="G54" s="99">
        <f t="shared" si="3"/>
        <v>73.585000000000022</v>
      </c>
      <c r="H54" s="99" t="str">
        <f t="shared" si="2"/>
        <v>Heating</v>
      </c>
      <c r="I54" s="11"/>
      <c r="K54" s="95"/>
      <c r="L54" s="95"/>
      <c r="M54" s="95"/>
    </row>
    <row r="55" spans="1:13">
      <c r="A55" s="95" t="str">
        <f>'2012'!A53</f>
        <v>Energy saving bulbs</v>
      </c>
      <c r="B55" s="95" t="str">
        <f>'2012'!B53</f>
        <v>Lighting</v>
      </c>
      <c r="C55" s="95">
        <f>'2012'!C53</f>
        <v>5</v>
      </c>
      <c r="D55" s="96">
        <f>'2012'!H53</f>
        <v>1119</v>
      </c>
      <c r="E55" s="96">
        <f>'2012'!I53</f>
        <v>8</v>
      </c>
      <c r="F55" s="96">
        <f t="shared" si="0"/>
        <v>89.52</v>
      </c>
      <c r="G55" s="98">
        <f t="shared" si="3"/>
        <v>131746.58400000003</v>
      </c>
      <c r="H55" t="str">
        <f t="shared" si="2"/>
        <v>Lighting</v>
      </c>
      <c r="I55" s="98">
        <f>SUM(G55:G60)</f>
        <v>688902.77000000014</v>
      </c>
      <c r="J55" s="189">
        <f>I55/$M$5</f>
        <v>468.1</v>
      </c>
      <c r="K55" s="95"/>
      <c r="L55" s="95"/>
      <c r="M55" s="95"/>
    </row>
    <row r="56" spans="1:13">
      <c r="A56" s="95" t="str">
        <f>'2012'!A54</f>
        <v>Fluorescent tubes</v>
      </c>
      <c r="B56" s="95" t="str">
        <f>'2012'!B54</f>
        <v>Lighting</v>
      </c>
      <c r="C56" s="95">
        <f>'2012'!C54</f>
        <v>5</v>
      </c>
      <c r="D56" s="96">
        <f>'2012'!H54</f>
        <v>244</v>
      </c>
      <c r="E56" s="96">
        <f>'2012'!I54</f>
        <v>28</v>
      </c>
      <c r="F56" s="96">
        <f t="shared" si="0"/>
        <v>68.319999999999993</v>
      </c>
      <c r="G56" s="98">
        <f t="shared" si="3"/>
        <v>100546.54400000001</v>
      </c>
      <c r="H56" t="str">
        <f t="shared" si="2"/>
        <v>Lighting</v>
      </c>
      <c r="K56" s="95"/>
      <c r="L56" s="95"/>
      <c r="M56" s="95"/>
    </row>
    <row r="57" spans="1:13">
      <c r="A57" s="95" t="str">
        <f>'2012'!A55</f>
        <v>Halogen bulbs</v>
      </c>
      <c r="B57" s="95" t="str">
        <f>'2012'!B55</f>
        <v>Lighting</v>
      </c>
      <c r="C57" s="95">
        <f>'2012'!C55</f>
        <v>3</v>
      </c>
      <c r="D57" s="96">
        <f>'2012'!H55</f>
        <v>796</v>
      </c>
      <c r="E57" s="96">
        <f>'2012'!I55</f>
        <v>24</v>
      </c>
      <c r="F57" s="96">
        <f t="shared" si="0"/>
        <v>191.04</v>
      </c>
      <c r="G57" s="98">
        <f t="shared" si="3"/>
        <v>281153.56800000003</v>
      </c>
      <c r="H57" t="str">
        <f t="shared" si="2"/>
        <v>Lighting</v>
      </c>
      <c r="K57" s="95"/>
      <c r="L57" s="95"/>
      <c r="M57" s="95"/>
    </row>
    <row r="58" spans="1:13">
      <c r="A58" s="95" t="str">
        <f>'2012'!A56</f>
        <v>Halogen bulbs standby</v>
      </c>
      <c r="B58" s="95" t="str">
        <f>'2012'!B56</f>
        <v>Lighting</v>
      </c>
      <c r="C58" s="95">
        <f>'2012'!C56</f>
        <v>0</v>
      </c>
      <c r="D58" s="96">
        <f>'2012'!H56</f>
        <v>0</v>
      </c>
      <c r="E58" s="96">
        <f>'2012'!I56</f>
        <v>0</v>
      </c>
      <c r="F58" s="96">
        <f t="shared" si="0"/>
        <v>0</v>
      </c>
      <c r="G58" s="98">
        <f t="shared" si="3"/>
        <v>0</v>
      </c>
      <c r="H58" t="str">
        <f t="shared" si="2"/>
        <v>Lighting</v>
      </c>
      <c r="K58" s="95"/>
      <c r="L58" s="95"/>
      <c r="M58" s="95"/>
    </row>
    <row r="59" spans="1:13">
      <c r="A59" s="95" t="str">
        <f>'2012'!A57</f>
        <v>Incandescent light bulb</v>
      </c>
      <c r="B59" s="95" t="str">
        <f>'2012'!B57</f>
        <v>Lighting</v>
      </c>
      <c r="C59" s="95">
        <f>'2012'!C57</f>
        <v>1</v>
      </c>
      <c r="D59" s="96">
        <f>'2012'!H57</f>
        <v>415</v>
      </c>
      <c r="E59" s="96">
        <f>'2012'!I57</f>
        <v>25</v>
      </c>
      <c r="F59" s="96">
        <f t="shared" si="0"/>
        <v>103.75</v>
      </c>
      <c r="G59" s="98">
        <f t="shared" si="3"/>
        <v>152688.87500000003</v>
      </c>
      <c r="H59" t="str">
        <f t="shared" si="2"/>
        <v>Lighting</v>
      </c>
      <c r="K59" s="95"/>
      <c r="L59" s="95"/>
      <c r="M59" s="95"/>
    </row>
    <row r="60" spans="1:13">
      <c r="A60" s="95" t="str">
        <f>'2012'!A58</f>
        <v>LED light</v>
      </c>
      <c r="B60" s="95" t="str">
        <f>'2012'!B58</f>
        <v>Lighting</v>
      </c>
      <c r="C60" s="95">
        <f>'2012'!C58</f>
        <v>5</v>
      </c>
      <c r="D60" s="96">
        <f>'2012'!H58</f>
        <v>221</v>
      </c>
      <c r="E60" s="96">
        <f>'2012'!I58</f>
        <v>7</v>
      </c>
      <c r="F60" s="96">
        <f t="shared" si="0"/>
        <v>15.47</v>
      </c>
      <c r="G60" s="98">
        <f t="shared" si="3"/>
        <v>22767.199000000004</v>
      </c>
      <c r="H60" t="str">
        <f t="shared" si="2"/>
        <v>Lighting</v>
      </c>
      <c r="K60" s="95"/>
      <c r="L60" s="95"/>
      <c r="M60" s="95"/>
    </row>
    <row r="61" spans="1:13">
      <c r="A61" s="95" t="str">
        <f>'2012'!A59</f>
        <v xml:space="preserve">Miscellaneous  </v>
      </c>
      <c r="B61" s="95" t="str">
        <f>'2012'!B59</f>
        <v xml:space="preserve">Miscellaneous  </v>
      </c>
      <c r="C61" s="95">
        <f>'2012'!C59</f>
        <v>5</v>
      </c>
      <c r="D61" s="96">
        <f>'2012'!H59</f>
        <v>576</v>
      </c>
      <c r="E61" s="96">
        <f>'2012'!I59</f>
        <v>37.109375</v>
      </c>
      <c r="F61" s="96">
        <f t="shared" si="0"/>
        <v>213.75</v>
      </c>
      <c r="G61" s="98">
        <f t="shared" si="3"/>
        <v>314575.87500000006</v>
      </c>
      <c r="H61" t="str">
        <f t="shared" si="2"/>
        <v xml:space="preserve">Miscellaneous  </v>
      </c>
      <c r="I61" s="98">
        <f>SUM(G61:G62)</f>
        <v>314575.87500000006</v>
      </c>
      <c r="J61">
        <f>I61/$M$5</f>
        <v>213.75</v>
      </c>
      <c r="K61" s="95"/>
      <c r="L61" s="95"/>
      <c r="M61" s="95"/>
    </row>
    <row r="62" spans="1:13">
      <c r="A62" s="95" t="str">
        <f>'2012'!A60</f>
        <v>Miscellaneous   standby</v>
      </c>
      <c r="B62" s="95" t="str">
        <f>'2012'!B60</f>
        <v xml:space="preserve">Miscellaneous  </v>
      </c>
      <c r="C62" s="95">
        <f>'2012'!C60</f>
        <v>0</v>
      </c>
      <c r="D62" s="96">
        <f>'2012'!H60</f>
        <v>0</v>
      </c>
      <c r="E62" s="96">
        <f>'2012'!I60</f>
        <v>0</v>
      </c>
      <c r="F62" s="96">
        <f t="shared" si="0"/>
        <v>0</v>
      </c>
      <c r="G62" s="98">
        <f t="shared" si="3"/>
        <v>0</v>
      </c>
      <c r="H62" t="str">
        <f t="shared" si="2"/>
        <v xml:space="preserve">Miscellaneous  </v>
      </c>
      <c r="K62" s="95"/>
      <c r="L62" s="95"/>
      <c r="M62" s="95"/>
    </row>
    <row r="63" spans="1:13">
      <c r="A63" s="95" t="str">
        <f>'2012'!A61</f>
        <v>Chest freezer 1st</v>
      </c>
      <c r="B63" s="95" t="str">
        <f>'2012'!B61</f>
        <v>Refrigeration</v>
      </c>
      <c r="C63" s="95">
        <f>'2012'!C61</f>
        <v>12</v>
      </c>
      <c r="D63" s="96">
        <f>'2012'!H61</f>
        <v>44.03</v>
      </c>
      <c r="E63" s="96">
        <f>'2012'!I61</f>
        <v>256</v>
      </c>
      <c r="F63" s="96">
        <f t="shared" si="0"/>
        <v>112.71680000000001</v>
      </c>
      <c r="G63" s="98">
        <f t="shared" si="3"/>
        <v>165885.31456000003</v>
      </c>
      <c r="H63" t="str">
        <f t="shared" si="2"/>
        <v>Refrigeration</v>
      </c>
      <c r="I63" s="98">
        <f>SUM(G63:G72)</f>
        <v>691320.18442000018</v>
      </c>
      <c r="J63" s="189">
        <f>I63/$M$5</f>
        <v>469.74260000000004</v>
      </c>
      <c r="K63" s="95"/>
      <c r="L63" s="95"/>
      <c r="M63" s="95"/>
    </row>
    <row r="64" spans="1:13">
      <c r="A64" s="95" t="str">
        <f>'2012'!A62</f>
        <v>Chest freezer 2nd standby</v>
      </c>
      <c r="B64" s="95" t="str">
        <f>'2012'!B62</f>
        <v>Refrigeration</v>
      </c>
      <c r="C64" s="95">
        <f>'2012'!C62</f>
        <v>0</v>
      </c>
      <c r="D64" s="96">
        <f>'2012'!H62</f>
        <v>0</v>
      </c>
      <c r="E64" s="96">
        <f>'2012'!I62</f>
        <v>0</v>
      </c>
      <c r="F64" s="96">
        <f t="shared" si="0"/>
        <v>0</v>
      </c>
      <c r="G64" s="98">
        <f t="shared" si="3"/>
        <v>0</v>
      </c>
      <c r="H64" t="str">
        <f t="shared" si="2"/>
        <v>Refrigeration</v>
      </c>
      <c r="K64" s="95"/>
      <c r="L64" s="95"/>
      <c r="M64" s="95"/>
    </row>
    <row r="65" spans="1:13">
      <c r="A65" s="95" t="str">
        <f>'2012'!A63</f>
        <v>Combi fridges</v>
      </c>
      <c r="B65" s="95" t="str">
        <f>'2012'!B63</f>
        <v>Refrigeration</v>
      </c>
      <c r="C65" s="95">
        <f>'2012'!C63</f>
        <v>9</v>
      </c>
      <c r="D65" s="96">
        <f>'2012'!H63</f>
        <v>49.13</v>
      </c>
      <c r="E65" s="96">
        <f>'2012'!I63</f>
        <v>268</v>
      </c>
      <c r="F65" s="96">
        <f t="shared" si="0"/>
        <v>131.66839999999999</v>
      </c>
      <c r="G65" s="98">
        <f t="shared" si="3"/>
        <v>193776.38428000003</v>
      </c>
      <c r="H65" t="str">
        <f t="shared" si="2"/>
        <v>Refrigeration</v>
      </c>
      <c r="K65" s="95"/>
      <c r="L65" s="95"/>
      <c r="M65" s="95"/>
    </row>
    <row r="66" spans="1:13">
      <c r="A66" s="95" t="str">
        <f>'2012'!A64</f>
        <v>Combi fridges standby</v>
      </c>
      <c r="B66" s="95" t="str">
        <f>'2012'!B64</f>
        <v>Refrigeration</v>
      </c>
      <c r="C66" s="95">
        <f>'2012'!C64</f>
        <v>0</v>
      </c>
      <c r="D66" s="96">
        <f>'2012'!H64</f>
        <v>0</v>
      </c>
      <c r="E66" s="96">
        <f>'2012'!I64</f>
        <v>0</v>
      </c>
      <c r="F66" s="96">
        <f t="shared" si="0"/>
        <v>0</v>
      </c>
      <c r="G66" s="98">
        <f t="shared" si="3"/>
        <v>0</v>
      </c>
      <c r="H66" t="str">
        <f t="shared" si="2"/>
        <v>Refrigeration</v>
      </c>
      <c r="K66" s="95"/>
      <c r="L66" s="95"/>
      <c r="M66" s="95"/>
    </row>
    <row r="67" spans="1:13">
      <c r="A67" s="95" t="str">
        <f>'2012'!A65</f>
        <v>Fridges with freezer compartment</v>
      </c>
      <c r="B67" s="95" t="str">
        <f>'2012'!B65</f>
        <v>Refrigeration</v>
      </c>
      <c r="C67" s="95">
        <f>'2012'!C65</f>
        <v>11</v>
      </c>
      <c r="D67" s="96">
        <f>'2012'!H65</f>
        <v>12.99</v>
      </c>
      <c r="E67" s="96">
        <f>'2012'!I65</f>
        <v>186</v>
      </c>
      <c r="F67" s="96">
        <f t="shared" si="0"/>
        <v>24.1614</v>
      </c>
      <c r="G67" s="98">
        <f t="shared" si="3"/>
        <v>35558.332380000007</v>
      </c>
      <c r="H67" t="str">
        <f t="shared" si="2"/>
        <v>Refrigeration</v>
      </c>
      <c r="I67" s="98"/>
      <c r="K67" s="95"/>
      <c r="L67" s="95"/>
      <c r="M67" s="95"/>
    </row>
    <row r="68" spans="1:13">
      <c r="A68" s="95" t="str">
        <f>'2012'!A66</f>
        <v>Fridges with freezer compartment standby</v>
      </c>
      <c r="B68" s="95" t="str">
        <f>'2012'!B66</f>
        <v>Refrigeration</v>
      </c>
      <c r="C68" s="95">
        <f>'2012'!C66</f>
        <v>0</v>
      </c>
      <c r="D68" s="96">
        <f>'2012'!H66</f>
        <v>0</v>
      </c>
      <c r="E68" s="96">
        <f>'2012'!I66</f>
        <v>0</v>
      </c>
      <c r="F68" s="96">
        <f t="shared" si="0"/>
        <v>0</v>
      </c>
      <c r="G68" s="98">
        <f t="shared" si="3"/>
        <v>0</v>
      </c>
      <c r="H68" t="str">
        <f t="shared" si="2"/>
        <v>Refrigeration</v>
      </c>
      <c r="K68" s="95"/>
      <c r="L68" s="95"/>
      <c r="M68" s="95"/>
    </row>
    <row r="69" spans="1:13">
      <c r="A69" s="95" t="str">
        <f>'2012'!A67</f>
        <v>Fridges without freezer compartment</v>
      </c>
      <c r="B69" s="95" t="str">
        <f>'2012'!B67</f>
        <v>Refrigeration</v>
      </c>
      <c r="C69" s="95">
        <f>'2012'!C67</f>
        <v>9</v>
      </c>
      <c r="D69" s="96">
        <f>'2012'!H67</f>
        <v>73.010000000000005</v>
      </c>
      <c r="E69" s="96">
        <f>'2012'!I67</f>
        <v>140</v>
      </c>
      <c r="F69" s="96">
        <f t="shared" si="0"/>
        <v>102.21400000000001</v>
      </c>
      <c r="G69" s="98">
        <f t="shared" si="3"/>
        <v>150428.34380000006</v>
      </c>
      <c r="H69" t="str">
        <f t="shared" si="2"/>
        <v>Refrigeration</v>
      </c>
      <c r="K69" s="95"/>
      <c r="L69" s="95"/>
      <c r="M69" s="95"/>
    </row>
    <row r="70" spans="1:13">
      <c r="A70" s="95" t="str">
        <f>'2012'!A68</f>
        <v>Fridges without freezer compartment standby</v>
      </c>
      <c r="B70" s="95" t="str">
        <f>'2012'!B68</f>
        <v>Refrigeration</v>
      </c>
      <c r="C70" s="95">
        <f>'2012'!C68</f>
        <v>0</v>
      </c>
      <c r="D70" s="96">
        <f>'2012'!H68</f>
        <v>0</v>
      </c>
      <c r="E70" s="96">
        <f>'2012'!I68</f>
        <v>0</v>
      </c>
      <c r="F70" s="96">
        <f t="shared" si="0"/>
        <v>0</v>
      </c>
      <c r="G70" s="98">
        <f t="shared" si="3"/>
        <v>0</v>
      </c>
      <c r="H70" t="str">
        <f t="shared" si="2"/>
        <v>Refrigeration</v>
      </c>
      <c r="K70" s="95"/>
      <c r="L70" s="95"/>
      <c r="M70" s="95"/>
    </row>
    <row r="71" spans="1:13">
      <c r="A71" s="95" t="str">
        <f>'2012'!A69</f>
        <v>Upright freezers</v>
      </c>
      <c r="B71" s="95" t="str">
        <f>'2012'!B69</f>
        <v>Refrigeration</v>
      </c>
      <c r="C71" s="95">
        <f>'2012'!C69</f>
        <v>9</v>
      </c>
      <c r="D71" s="96">
        <f>'2012'!H69</f>
        <v>42.3</v>
      </c>
      <c r="E71" s="96">
        <f>'2012'!I69</f>
        <v>234</v>
      </c>
      <c r="F71" s="96">
        <f t="shared" si="0"/>
        <v>98.981999999999985</v>
      </c>
      <c r="G71" s="98">
        <f t="shared" si="3"/>
        <v>145671.8094</v>
      </c>
      <c r="H71" t="str">
        <f t="shared" si="2"/>
        <v>Refrigeration</v>
      </c>
      <c r="K71" s="95"/>
      <c r="L71" s="95"/>
      <c r="M71" s="95"/>
    </row>
    <row r="72" spans="1:13">
      <c r="A72" s="95" t="str">
        <f>'2012'!A70</f>
        <v>Upright freezers standby</v>
      </c>
      <c r="B72" s="95" t="str">
        <f>'2012'!B70</f>
        <v>Refrigeration</v>
      </c>
      <c r="C72" s="95">
        <f>'2012'!C70</f>
        <v>0</v>
      </c>
      <c r="D72" s="96">
        <f>'2012'!H70</f>
        <v>0</v>
      </c>
      <c r="E72" s="96">
        <f>'2012'!I70</f>
        <v>0</v>
      </c>
      <c r="F72" s="96">
        <f t="shared" ref="F72:F78" si="4">D72*E72/100</f>
        <v>0</v>
      </c>
      <c r="G72" s="98">
        <f t="shared" si="3"/>
        <v>0</v>
      </c>
      <c r="H72" t="str">
        <f t="shared" ref="H72:H78" si="5">B72</f>
        <v>Refrigeration</v>
      </c>
      <c r="K72" s="95"/>
      <c r="L72" s="95"/>
      <c r="M72" s="95"/>
    </row>
    <row r="73" spans="1:13">
      <c r="A73" s="95" t="str">
        <f>'2012'!A71</f>
        <v>Dishwashers</v>
      </c>
      <c r="B73" s="95" t="str">
        <f>'2012'!B71</f>
        <v>Washing</v>
      </c>
      <c r="C73" s="95">
        <f>'2012'!C71</f>
        <v>10</v>
      </c>
      <c r="D73" s="96">
        <f>'2012'!H71</f>
        <v>84.51</v>
      </c>
      <c r="E73" s="96">
        <f>'2012'!I71</f>
        <v>290</v>
      </c>
      <c r="F73" s="96">
        <f t="shared" si="4"/>
        <v>245.07900000000001</v>
      </c>
      <c r="G73" s="98">
        <f t="shared" si="3"/>
        <v>360682.7643000001</v>
      </c>
      <c r="H73" t="str">
        <f t="shared" si="5"/>
        <v>Washing</v>
      </c>
      <c r="I73" s="98">
        <f>SUM(G73:G78)</f>
        <v>1145038.3774300003</v>
      </c>
      <c r="J73" s="189">
        <f>I73/$M$5</f>
        <v>778.03790000000004</v>
      </c>
      <c r="K73" s="95"/>
      <c r="L73" s="95"/>
      <c r="M73" s="95"/>
    </row>
    <row r="74" spans="1:13">
      <c r="A74" s="95" t="str">
        <f>'2012'!A72</f>
        <v>Dishwashers standby</v>
      </c>
      <c r="B74" s="95" t="str">
        <f>'2012'!B72</f>
        <v>Washing</v>
      </c>
      <c r="C74" s="95">
        <f>'2012'!C72</f>
        <v>0</v>
      </c>
      <c r="D74" s="96">
        <f>'2012'!H72</f>
        <v>0</v>
      </c>
      <c r="E74" s="96">
        <f>'2012'!I72</f>
        <v>0</v>
      </c>
      <c r="F74" s="96">
        <f t="shared" si="4"/>
        <v>0</v>
      </c>
      <c r="G74" s="98">
        <f t="shared" si="3"/>
        <v>0</v>
      </c>
      <c r="H74" t="str">
        <f t="shared" si="5"/>
        <v>Washing</v>
      </c>
      <c r="K74" s="95"/>
      <c r="L74" s="190">
        <f>SUM(J7:J73)</f>
        <v>3780.9611999999997</v>
      </c>
      <c r="M74" s="95"/>
    </row>
    <row r="75" spans="1:13">
      <c r="A75" s="95" t="str">
        <f>'2012'!A73</f>
        <v>Tumble dryers</v>
      </c>
      <c r="B75" s="95" t="str">
        <f>'2012'!B73</f>
        <v>Washing</v>
      </c>
      <c r="C75" s="95">
        <f>'2012'!C73</f>
        <v>11</v>
      </c>
      <c r="D75" s="96">
        <f>'2012'!H73</f>
        <v>66.89</v>
      </c>
      <c r="E75" s="96">
        <f>'2012'!I73</f>
        <v>475</v>
      </c>
      <c r="F75" s="96">
        <f t="shared" si="4"/>
        <v>317.72750000000002</v>
      </c>
      <c r="G75" s="98">
        <f t="shared" si="3"/>
        <v>467599.56175000011</v>
      </c>
      <c r="H75" t="str">
        <f t="shared" si="5"/>
        <v>Washing</v>
      </c>
      <c r="K75" s="105" t="s">
        <v>273</v>
      </c>
      <c r="L75" s="105"/>
      <c r="M75" s="95"/>
    </row>
    <row r="76" spans="1:13">
      <c r="A76" s="95" t="str">
        <f>'2012'!A74</f>
        <v>Tumble dryers standby</v>
      </c>
      <c r="B76" s="95" t="str">
        <f>'2012'!B74</f>
        <v>Washing</v>
      </c>
      <c r="C76" s="95">
        <f>'2012'!C74</f>
        <v>0</v>
      </c>
      <c r="D76" s="96">
        <f>'2012'!H74</f>
        <v>0</v>
      </c>
      <c r="E76" s="96">
        <f>'2012'!I74</f>
        <v>0</v>
      </c>
      <c r="F76" s="96">
        <f t="shared" si="4"/>
        <v>0</v>
      </c>
      <c r="G76" s="98">
        <f t="shared" si="3"/>
        <v>0</v>
      </c>
      <c r="H76" t="str">
        <f t="shared" si="5"/>
        <v>Washing</v>
      </c>
      <c r="K76" s="105" t="s">
        <v>241</v>
      </c>
      <c r="L76" s="95"/>
      <c r="M76" s="95"/>
    </row>
    <row r="77" spans="1:13">
      <c r="A77" s="95" t="str">
        <f>'2012'!A75</f>
        <v>Washing machines</v>
      </c>
      <c r="B77" s="95" t="str">
        <f>'2012'!B75</f>
        <v>Washing</v>
      </c>
      <c r="C77" s="95">
        <f>'2012'!C75</f>
        <v>10</v>
      </c>
      <c r="D77" s="96">
        <f>'2012'!H75</f>
        <v>98.73</v>
      </c>
      <c r="E77" s="96">
        <f>'2012'!I75</f>
        <v>218</v>
      </c>
      <c r="F77" s="96">
        <f t="shared" si="4"/>
        <v>215.23140000000001</v>
      </c>
      <c r="G77" s="98">
        <f t="shared" si="3"/>
        <v>316756.05138000008</v>
      </c>
      <c r="H77" t="str">
        <f t="shared" si="5"/>
        <v>Washing</v>
      </c>
      <c r="K77" s="223" t="s">
        <v>272</v>
      </c>
      <c r="L77" s="95"/>
      <c r="M77" s="95"/>
    </row>
    <row r="78" spans="1:13">
      <c r="A78" s="95" t="str">
        <f>'2012'!A76</f>
        <v>Washing machines standby</v>
      </c>
      <c r="B78" s="95" t="str">
        <f>'2012'!B76</f>
        <v>Washing</v>
      </c>
      <c r="C78" s="95">
        <f>'2012'!C76</f>
        <v>0</v>
      </c>
      <c r="D78" s="96">
        <f>'2012'!H76</f>
        <v>0</v>
      </c>
      <c r="E78" s="96">
        <f>'2012'!I76</f>
        <v>0</v>
      </c>
      <c r="F78" s="96">
        <f t="shared" si="4"/>
        <v>0</v>
      </c>
      <c r="G78" s="98">
        <f t="shared" si="3"/>
        <v>0</v>
      </c>
      <c r="H78" t="str">
        <f t="shared" si="5"/>
        <v>Washing</v>
      </c>
      <c r="K78" s="15" t="s">
        <v>242</v>
      </c>
      <c r="L78" s="95"/>
      <c r="M78" s="95"/>
    </row>
    <row r="79" spans="1:13">
      <c r="A79" s="95"/>
      <c r="B79" s="95"/>
      <c r="C79" s="95"/>
      <c r="D79" s="100"/>
      <c r="E79" s="100"/>
      <c r="F79" s="97"/>
      <c r="L79" s="95"/>
      <c r="M79" s="108" t="s">
        <v>178</v>
      </c>
    </row>
    <row r="80" spans="1:13">
      <c r="A80" s="95"/>
      <c r="B80" s="95"/>
      <c r="C80" s="95"/>
      <c r="D80" s="100"/>
      <c r="E80" s="100"/>
      <c r="G80" t="s">
        <v>166</v>
      </c>
      <c r="I80" t="s">
        <v>167</v>
      </c>
      <c r="K80" s="105" t="str">
        <f>I80</f>
        <v>TJ/year</v>
      </c>
      <c r="L80" s="95"/>
      <c r="M80" s="95"/>
    </row>
    <row r="81" spans="1:13">
      <c r="A81" s="95" t="s">
        <v>168</v>
      </c>
      <c r="B81" s="95"/>
      <c r="C81" s="95"/>
      <c r="D81" s="100"/>
      <c r="E81" s="100"/>
      <c r="F81" s="18"/>
      <c r="G81" s="98">
        <f>SUM(G7:G80)</f>
        <v>7012746.7491800003</v>
      </c>
      <c r="H81" t="s">
        <v>135</v>
      </c>
      <c r="I81" s="98">
        <f>G81*3.6/1000</f>
        <v>25245.888297048001</v>
      </c>
      <c r="K81" s="106">
        <v>26714.37</v>
      </c>
      <c r="L81" s="95"/>
      <c r="M81" s="95">
        <f>K81/I81</f>
        <v>1.0581671631306278</v>
      </c>
    </row>
    <row r="82" spans="1:13">
      <c r="A82" s="95"/>
      <c r="B82" s="95"/>
      <c r="C82" s="95"/>
      <c r="D82" s="100"/>
      <c r="E82" s="100"/>
      <c r="F82" s="18"/>
      <c r="L82" s="95"/>
      <c r="M82" s="95"/>
    </row>
    <row r="83" spans="1:13">
      <c r="A83" s="95" t="s">
        <v>169</v>
      </c>
      <c r="B83" s="95"/>
      <c r="C83" s="95"/>
      <c r="D83" s="100"/>
      <c r="E83" s="100"/>
      <c r="F83" s="18"/>
      <c r="G83" s="98">
        <f>SUM(G45:G54)</f>
        <v>1448306.1511400002</v>
      </c>
      <c r="H83" t="s">
        <v>145</v>
      </c>
      <c r="I83" s="98">
        <f>G83*3.6/1000</f>
        <v>5213.9021441040013</v>
      </c>
      <c r="K83" s="106">
        <v>4810.01</v>
      </c>
      <c r="L83" s="95"/>
      <c r="M83" s="95">
        <f>K83/I83</f>
        <v>0.92253553424267243</v>
      </c>
    </row>
    <row r="84" spans="1:13">
      <c r="D84" s="97"/>
      <c r="E84" s="97"/>
      <c r="F84" s="18"/>
      <c r="M84" s="95"/>
    </row>
    <row r="85" spans="1:13">
      <c r="A85" t="s">
        <v>170</v>
      </c>
      <c r="D85" s="97"/>
      <c r="E85" s="97"/>
      <c r="F85" s="18"/>
      <c r="G85" s="98">
        <f>G81-G83</f>
        <v>5564440.5980399996</v>
      </c>
      <c r="H85" t="s">
        <v>175</v>
      </c>
      <c r="I85" s="98">
        <f>G85*3.6/1000</f>
        <v>20031.986152943999</v>
      </c>
      <c r="J85" s="201"/>
      <c r="K85" s="106">
        <f>K81-K83</f>
        <v>21904.36</v>
      </c>
      <c r="M85" s="95">
        <f>K85/I85</f>
        <v>1.0934692063363287</v>
      </c>
    </row>
    <row r="86" spans="1:13">
      <c r="D86" s="97"/>
      <c r="E86" s="97"/>
      <c r="F86" s="97"/>
    </row>
    <row r="88" spans="1:13" ht="15" customHeight="1"/>
  </sheetData>
  <conditionalFormatting sqref="D79:E79 E2:F2">
    <cfRule type="colorScale" priority="17">
      <colorScale>
        <cfvo type="num" val="0.5"/>
        <cfvo type="num" val="1"/>
        <cfvo type="num" val="1.5"/>
        <color rgb="FFFF0000"/>
        <color theme="0"/>
        <color theme="9" tint="-0.249977111117893"/>
      </colorScale>
    </cfRule>
  </conditionalFormatting>
  <conditionalFormatting sqref="F81">
    <cfRule type="dataBar" priority="9">
      <dataBar>
        <cfvo type="num" val="0"/>
        <cfvo type="max"/>
        <color rgb="FF008AEF"/>
      </dataBar>
    </cfRule>
  </conditionalFormatting>
  <conditionalFormatting sqref="F85">
    <cfRule type="dataBar" priority="8">
      <dataBar>
        <cfvo type="num" val="0"/>
        <cfvo type="max"/>
        <color rgb="FF008AEF"/>
      </dataBar>
    </cfRule>
  </conditionalFormatting>
  <conditionalFormatting sqref="F7:F44 F55:F78">
    <cfRule type="colorScale" priority="2">
      <colorScale>
        <cfvo type="num" val="0.5"/>
        <cfvo type="num" val="1"/>
        <cfvo type="num" val="1.5"/>
        <color rgb="FFFF0000"/>
        <color theme="0"/>
        <color theme="9" tint="-0.249977111117893"/>
      </colorScale>
    </cfRule>
  </conditionalFormatting>
  <conditionalFormatting sqref="D79:F79 D80:E85 D86:F86">
    <cfRule type="colorScale" priority="19">
      <colorScale>
        <cfvo type="min"/>
        <cfvo type="percentile" val="100"/>
        <cfvo type="max"/>
        <color rgb="FFF8696B"/>
        <color rgb="FF92D050"/>
        <color rgb="FF7030A0"/>
      </colorScale>
    </cfRule>
  </conditionalFormatting>
  <conditionalFormatting sqref="F79 F86">
    <cfRule type="colorScale" priority="22">
      <colorScale>
        <cfvo type="min"/>
        <cfvo type="percentile" val="100"/>
        <cfvo type="max"/>
        <color rgb="FFF8696B"/>
        <color rgb="FF92D050"/>
        <color rgb="FF7030A0"/>
      </colorScale>
    </cfRule>
  </conditionalFormatting>
  <conditionalFormatting sqref="G7:G44 G55:G78">
    <cfRule type="dataBar" priority="1">
      <dataBar>
        <cfvo type="num" val="0"/>
        <cfvo type="max"/>
        <color rgb="FF008AEF"/>
      </dataBar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theme="4"/>
  </sheetPr>
  <dimension ref="A1:Y96"/>
  <sheetViews>
    <sheetView workbookViewId="0">
      <selection activeCell="K55" sqref="K55"/>
    </sheetView>
  </sheetViews>
  <sheetFormatPr defaultRowHeight="12.75"/>
  <cols>
    <col min="1" max="1" width="41.42578125" bestFit="1" customWidth="1"/>
    <col min="2" max="2" width="13.5703125" customWidth="1"/>
    <col min="6" max="7" width="10.28515625" bestFit="1" customWidth="1"/>
  </cols>
  <sheetData>
    <row r="1" spans="1:25" ht="28.5">
      <c r="A1" s="14" t="s">
        <v>125</v>
      </c>
      <c r="B1" s="89"/>
      <c r="C1" s="89"/>
      <c r="D1" s="102"/>
      <c r="E1" s="102"/>
      <c r="F1" s="89"/>
      <c r="G1" s="90" t="s">
        <v>121</v>
      </c>
      <c r="H1" s="91"/>
      <c r="I1" s="89"/>
      <c r="J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</row>
    <row r="2" spans="1:25" ht="30.75" thickBot="1">
      <c r="A2" s="14"/>
      <c r="B2" s="148" t="s">
        <v>254</v>
      </c>
      <c r="C2" s="148"/>
      <c r="D2" s="149"/>
      <c r="E2" s="149"/>
      <c r="F2" s="149"/>
      <c r="J2" s="150" t="s">
        <v>171</v>
      </c>
      <c r="K2" s="151"/>
      <c r="L2" s="151"/>
      <c r="M2" s="152" t="s">
        <v>172</v>
      </c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ht="30.75" thickBot="1">
      <c r="A3" s="14"/>
      <c r="B3" s="93"/>
      <c r="C3" s="93"/>
      <c r="D3" s="30" t="s">
        <v>128</v>
      </c>
      <c r="E3" s="30" t="s">
        <v>128</v>
      </c>
      <c r="F3" s="30" t="s">
        <v>128</v>
      </c>
      <c r="G3" s="30" t="s">
        <v>128</v>
      </c>
      <c r="I3" s="30" t="s">
        <v>128</v>
      </c>
      <c r="J3" s="153" t="s">
        <v>129</v>
      </c>
      <c r="K3" s="154" t="s">
        <v>129</v>
      </c>
      <c r="L3" s="154"/>
      <c r="M3" s="155" t="s">
        <v>129</v>
      </c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</row>
    <row r="4" spans="1:25" ht="30.75" thickBot="1">
      <c r="A4" s="103"/>
      <c r="B4" s="30" t="s">
        <v>130</v>
      </c>
      <c r="C4" s="30" t="s">
        <v>66</v>
      </c>
      <c r="D4" s="30" t="s">
        <v>67</v>
      </c>
      <c r="E4" s="30" t="s">
        <v>67</v>
      </c>
      <c r="F4" s="30" t="s">
        <v>68</v>
      </c>
      <c r="G4" s="30" t="s">
        <v>68</v>
      </c>
      <c r="I4" s="30" t="s">
        <v>68</v>
      </c>
      <c r="J4" s="153" t="s">
        <v>127</v>
      </c>
      <c r="K4" s="153" t="s">
        <v>126</v>
      </c>
      <c r="L4" s="156"/>
      <c r="M4" s="155" t="s">
        <v>131</v>
      </c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</row>
    <row r="5" spans="1:25" ht="30.75" thickBot="1">
      <c r="A5" s="30" t="s">
        <v>99</v>
      </c>
      <c r="B5" s="30"/>
      <c r="C5" s="94"/>
      <c r="D5" s="94" t="s">
        <v>133</v>
      </c>
      <c r="E5" s="94" t="s">
        <v>134</v>
      </c>
      <c r="F5" s="94" t="s">
        <v>132</v>
      </c>
      <c r="G5" s="94" t="s">
        <v>240</v>
      </c>
      <c r="I5" s="94" t="s">
        <v>240</v>
      </c>
      <c r="J5" s="160">
        <v>647.4</v>
      </c>
      <c r="K5" s="160">
        <v>429.6</v>
      </c>
      <c r="L5" s="156"/>
      <c r="M5" s="161">
        <f>SUM(J5:L5)</f>
        <v>1077</v>
      </c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pans="1:25" ht="15.75" thickBot="1">
      <c r="A6" s="30"/>
      <c r="B6" s="30"/>
      <c r="C6" s="93" t="s">
        <v>69</v>
      </c>
      <c r="D6" s="93" t="s">
        <v>70</v>
      </c>
      <c r="E6" s="94" t="s">
        <v>71</v>
      </c>
      <c r="F6" s="94" t="s">
        <v>71</v>
      </c>
      <c r="G6" s="94" t="s">
        <v>71</v>
      </c>
      <c r="H6" s="30"/>
      <c r="I6" s="94" t="s">
        <v>71</v>
      </c>
      <c r="J6" s="162"/>
      <c r="K6" s="163"/>
      <c r="L6" s="158"/>
      <c r="M6" s="15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pans="1:25">
      <c r="A7" t="str">
        <f>'2012'!A5</f>
        <v>All-in-one printer</v>
      </c>
      <c r="B7" t="str">
        <f>'2012'!B5</f>
        <v>Computers</v>
      </c>
      <c r="C7">
        <f>'2012'!C5</f>
        <v>4</v>
      </c>
      <c r="D7" s="96">
        <f>'2012'!F5</f>
        <v>67</v>
      </c>
      <c r="E7" s="96">
        <f>'2012'!G5</f>
        <v>134</v>
      </c>
      <c r="F7" s="96">
        <f>D7*E7/100</f>
        <v>89.78</v>
      </c>
      <c r="G7" s="98">
        <f t="shared" ref="G7:G45" si="0">F7*M$5</f>
        <v>96693.06</v>
      </c>
      <c r="H7" t="str">
        <f>B7</f>
        <v>Computers</v>
      </c>
      <c r="I7" s="98">
        <f>SUM(G7:G16)</f>
        <v>391026.39</v>
      </c>
      <c r="J7" s="189">
        <f>I7/$M$5</f>
        <v>363.07</v>
      </c>
    </row>
    <row r="8" spans="1:25">
      <c r="A8" t="str">
        <f>'2012'!A6</f>
        <v>Desktop pc</v>
      </c>
      <c r="B8" t="str">
        <f>'2012'!B6</f>
        <v>Computers</v>
      </c>
      <c r="C8">
        <f>'2012'!C6</f>
        <v>3</v>
      </c>
      <c r="D8" s="96">
        <f>'2012'!F6</f>
        <v>61</v>
      </c>
      <c r="E8" s="96">
        <f>'2012'!G6</f>
        <v>236</v>
      </c>
      <c r="F8" s="96">
        <f t="shared" ref="F8:F21" si="1">D8*E8/100</f>
        <v>143.96</v>
      </c>
      <c r="G8" s="98">
        <f t="shared" si="0"/>
        <v>155044.92000000001</v>
      </c>
      <c r="H8" t="str">
        <f t="shared" ref="H8:H71" si="2">B8</f>
        <v>Computers</v>
      </c>
    </row>
    <row r="9" spans="1:25">
      <c r="A9" t="str">
        <f>'2012'!A7</f>
        <v>Desktop pc standby</v>
      </c>
      <c r="B9" t="str">
        <f>'2012'!B7</f>
        <v>Computers</v>
      </c>
      <c r="C9">
        <f>'2012'!C7</f>
        <v>0</v>
      </c>
      <c r="D9" s="96">
        <f>'2012'!F7</f>
        <v>0</v>
      </c>
      <c r="E9" s="96">
        <f>'2012'!G7</f>
        <v>0</v>
      </c>
      <c r="F9" s="96">
        <f t="shared" si="1"/>
        <v>0</v>
      </c>
      <c r="G9" s="98">
        <f t="shared" si="0"/>
        <v>0</v>
      </c>
      <c r="H9" t="str">
        <f t="shared" si="2"/>
        <v>Computers</v>
      </c>
    </row>
    <row r="10" spans="1:25">
      <c r="A10" t="str">
        <f>'2012'!A8</f>
        <v>External harddisc</v>
      </c>
      <c r="B10" t="str">
        <f>'2012'!B8</f>
        <v>Computers</v>
      </c>
      <c r="C10">
        <f>'2012'!C8</f>
        <v>4</v>
      </c>
      <c r="D10" s="96">
        <f>'2012'!F8</f>
        <v>51</v>
      </c>
      <c r="E10" s="96">
        <f>'2012'!G8</f>
        <v>22</v>
      </c>
      <c r="F10" s="96">
        <f t="shared" si="1"/>
        <v>11.22</v>
      </c>
      <c r="G10" s="98">
        <f t="shared" si="0"/>
        <v>12083.94</v>
      </c>
      <c r="H10" t="str">
        <f t="shared" si="2"/>
        <v>Computers</v>
      </c>
    </row>
    <row r="11" spans="1:25">
      <c r="A11" t="str">
        <f>'2012'!A9</f>
        <v>Injet printer</v>
      </c>
      <c r="B11" t="str">
        <f>'2012'!B9</f>
        <v>Computers</v>
      </c>
      <c r="C11">
        <f>'2012'!C9</f>
        <v>4</v>
      </c>
      <c r="D11" s="96">
        <f>'2012'!F9</f>
        <v>17</v>
      </c>
      <c r="E11" s="96">
        <f>'2012'!G9</f>
        <v>73</v>
      </c>
      <c r="F11" s="96">
        <f t="shared" si="1"/>
        <v>12.41</v>
      </c>
      <c r="G11" s="98">
        <f t="shared" si="0"/>
        <v>13365.57</v>
      </c>
      <c r="H11" t="str">
        <f t="shared" si="2"/>
        <v>Computers</v>
      </c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</row>
    <row r="12" spans="1:25">
      <c r="A12" t="str">
        <f>'2012'!A10</f>
        <v>Laptop pc</v>
      </c>
      <c r="B12" t="str">
        <f>'2012'!B10</f>
        <v>Computers</v>
      </c>
      <c r="C12">
        <f>'2012'!C10</f>
        <v>4</v>
      </c>
      <c r="D12" s="96">
        <f>'2012'!F10</f>
        <v>128</v>
      </c>
      <c r="E12" s="96">
        <f>'2012'!G10</f>
        <v>61</v>
      </c>
      <c r="F12" s="96">
        <f t="shared" si="1"/>
        <v>78.08</v>
      </c>
      <c r="G12" s="98">
        <f t="shared" si="0"/>
        <v>84092.160000000003</v>
      </c>
      <c r="H12" t="str">
        <f t="shared" si="2"/>
        <v>Computers</v>
      </c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</row>
    <row r="13" spans="1:25">
      <c r="A13" t="str">
        <f>'2012'!A11</f>
        <v>Laptop pc standby</v>
      </c>
      <c r="B13" t="str">
        <f>'2012'!B11</f>
        <v>Computers</v>
      </c>
      <c r="C13">
        <f>'2012'!C11</f>
        <v>0</v>
      </c>
      <c r="D13" s="96">
        <f>'2012'!F11</f>
        <v>0</v>
      </c>
      <c r="E13" s="96">
        <f>'2012'!G11</f>
        <v>0</v>
      </c>
      <c r="F13" s="96">
        <f t="shared" si="1"/>
        <v>0</v>
      </c>
      <c r="G13" s="98">
        <f t="shared" si="0"/>
        <v>0</v>
      </c>
      <c r="H13" t="str">
        <f t="shared" si="2"/>
        <v>Computers</v>
      </c>
    </row>
    <row r="14" spans="1:25">
      <c r="A14" t="str">
        <f>'2012'!A12</f>
        <v>Laser printers</v>
      </c>
      <c r="B14" t="str">
        <f>'2012'!B12</f>
        <v>Computers</v>
      </c>
      <c r="C14">
        <f>'2012'!C12</f>
        <v>4</v>
      </c>
      <c r="D14" s="96">
        <f>'2012'!F12</f>
        <v>14</v>
      </c>
      <c r="E14" s="96">
        <f>'2012'!G12</f>
        <v>100</v>
      </c>
      <c r="F14" s="96">
        <f t="shared" si="1"/>
        <v>14</v>
      </c>
      <c r="G14" s="98">
        <f t="shared" si="0"/>
        <v>15078</v>
      </c>
      <c r="H14" t="str">
        <f t="shared" si="2"/>
        <v>Computers</v>
      </c>
    </row>
    <row r="15" spans="1:25">
      <c r="A15" t="str">
        <f>'2012'!A13</f>
        <v>PC speakers</v>
      </c>
      <c r="B15" t="str">
        <f>'2012'!B13</f>
        <v>Computers</v>
      </c>
      <c r="C15">
        <f>'2012'!C13</f>
        <v>4</v>
      </c>
      <c r="D15" s="96">
        <f>'2012'!F13</f>
        <v>65</v>
      </c>
      <c r="E15" s="96">
        <f>'2012'!G13</f>
        <v>15</v>
      </c>
      <c r="F15" s="96">
        <f t="shared" si="1"/>
        <v>9.75</v>
      </c>
      <c r="G15" s="98">
        <f t="shared" si="0"/>
        <v>10500.75</v>
      </c>
      <c r="H15" t="str">
        <f t="shared" si="2"/>
        <v>Computers</v>
      </c>
    </row>
    <row r="16" spans="1:25">
      <c r="A16" t="str">
        <f>'2012'!A14</f>
        <v>Scanner</v>
      </c>
      <c r="B16" t="str">
        <f>'2012'!B14</f>
        <v>Computers</v>
      </c>
      <c r="C16">
        <f>'2012'!C14</f>
        <v>4</v>
      </c>
      <c r="D16" s="96">
        <f>'2012'!F14</f>
        <v>9</v>
      </c>
      <c r="E16" s="96">
        <f>'2012'!G14</f>
        <v>43</v>
      </c>
      <c r="F16" s="96">
        <f t="shared" si="1"/>
        <v>3.87</v>
      </c>
      <c r="G16" s="98">
        <f t="shared" si="0"/>
        <v>4167.99</v>
      </c>
      <c r="H16" t="str">
        <f t="shared" si="2"/>
        <v>Computers</v>
      </c>
    </row>
    <row r="17" spans="1:10">
      <c r="A17" t="str">
        <f>'2012'!A15</f>
        <v>Wireless network</v>
      </c>
      <c r="B17" t="str">
        <f>'2012'!B15</f>
        <v>Computers</v>
      </c>
      <c r="C17">
        <f>'2012'!C15</f>
        <v>4</v>
      </c>
      <c r="D17" s="96">
        <f>'2012'!F15</f>
        <v>74</v>
      </c>
      <c r="E17" s="96">
        <f>'2012'!G15</f>
        <v>71</v>
      </c>
      <c r="F17" s="96">
        <f t="shared" si="1"/>
        <v>52.54</v>
      </c>
      <c r="G17" s="98">
        <f t="shared" si="0"/>
        <v>56585.58</v>
      </c>
      <c r="H17" t="str">
        <f t="shared" si="2"/>
        <v>Computers</v>
      </c>
      <c r="I17" s="98">
        <f>SUM(G17:G26)</f>
        <v>369790.10399999999</v>
      </c>
      <c r="J17" s="189">
        <f>I17/$M$5</f>
        <v>343.35199999999998</v>
      </c>
    </row>
    <row r="18" spans="1:10">
      <c r="A18" t="str">
        <f>'2012'!A16</f>
        <v>Coffee maker</v>
      </c>
      <c r="B18" t="str">
        <f>'2012'!B16</f>
        <v>Cooking</v>
      </c>
      <c r="C18">
        <f>'2012'!C16</f>
        <v>4</v>
      </c>
      <c r="D18" s="96">
        <f>'2012'!F16</f>
        <v>52</v>
      </c>
      <c r="E18" s="96">
        <f>'2012'!G16</f>
        <v>36</v>
      </c>
      <c r="F18" s="96">
        <f t="shared" si="1"/>
        <v>18.72</v>
      </c>
      <c r="G18" s="98">
        <f t="shared" si="0"/>
        <v>20161.439999999999</v>
      </c>
      <c r="H18" t="str">
        <f t="shared" si="2"/>
        <v>Cooking</v>
      </c>
    </row>
    <row r="19" spans="1:10">
      <c r="A19" t="str">
        <f>'2012'!A17</f>
        <v>Cooker hoods</v>
      </c>
      <c r="B19" t="str">
        <f>'2012'!B17</f>
        <v>Cooking</v>
      </c>
      <c r="C19">
        <f>'2012'!C17</f>
        <v>15</v>
      </c>
      <c r="D19" s="96">
        <f>'2012'!F17</f>
        <v>73</v>
      </c>
      <c r="E19" s="96">
        <f>'2012'!G17</f>
        <v>45</v>
      </c>
      <c r="F19" s="96">
        <f t="shared" si="1"/>
        <v>32.85</v>
      </c>
      <c r="G19" s="98">
        <f t="shared" si="0"/>
        <v>35379.450000000004</v>
      </c>
      <c r="H19" t="str">
        <f t="shared" si="2"/>
        <v>Cooking</v>
      </c>
    </row>
    <row r="20" spans="1:10">
      <c r="A20" t="str">
        <f>'2012'!A18</f>
        <v>Electric baking ovens</v>
      </c>
      <c r="B20" t="str">
        <f>'2012'!B18</f>
        <v>Cooking</v>
      </c>
      <c r="C20">
        <f>'2012'!C18</f>
        <v>14</v>
      </c>
      <c r="D20" s="96">
        <f>'2012'!F18</f>
        <v>77.16</v>
      </c>
      <c r="E20" s="96">
        <f>'2012'!G18</f>
        <v>85</v>
      </c>
      <c r="F20" s="96">
        <f t="shared" si="1"/>
        <v>65.585999999999999</v>
      </c>
      <c r="G20" s="98">
        <f t="shared" si="0"/>
        <v>70636.122000000003</v>
      </c>
      <c r="H20" t="str">
        <f t="shared" si="2"/>
        <v>Cooking</v>
      </c>
    </row>
    <row r="21" spans="1:10">
      <c r="A21" t="str">
        <f>'2012'!A19</f>
        <v>Electric baking ovens standby</v>
      </c>
      <c r="B21" t="str">
        <f>'2012'!B19</f>
        <v>Cooking</v>
      </c>
      <c r="C21">
        <f>'2012'!C19</f>
        <v>0</v>
      </c>
      <c r="D21" s="96">
        <f>'2012'!F19</f>
        <v>0</v>
      </c>
      <c r="E21" s="96">
        <f>'2012'!G19</f>
        <v>0</v>
      </c>
      <c r="F21" s="96">
        <f t="shared" si="1"/>
        <v>0</v>
      </c>
      <c r="G21" s="98">
        <f t="shared" si="0"/>
        <v>0</v>
      </c>
      <c r="H21" t="str">
        <f t="shared" si="2"/>
        <v>Cooking</v>
      </c>
    </row>
    <row r="22" spans="1:10">
      <c r="A22" t="str">
        <f>'2012'!A20</f>
        <v>Electric hobs</v>
      </c>
      <c r="B22" t="str">
        <f>'2012'!B20</f>
        <v>Cooking</v>
      </c>
      <c r="C22">
        <f>'2012'!C20</f>
        <v>19</v>
      </c>
      <c r="D22" s="96">
        <f>'2012'!F20</f>
        <v>82.8</v>
      </c>
      <c r="E22" s="96">
        <f>'2012'!G20</f>
        <v>162</v>
      </c>
      <c r="F22" s="96">
        <f t="shared" ref="F22:F41" si="3">D22*E22/100</f>
        <v>134.136</v>
      </c>
      <c r="G22" s="98">
        <f t="shared" si="0"/>
        <v>144464.47200000001</v>
      </c>
      <c r="H22" t="str">
        <f t="shared" si="2"/>
        <v>Cooking</v>
      </c>
    </row>
    <row r="23" spans="1:10">
      <c r="A23" t="str">
        <f>'2012'!A21</f>
        <v>Electric hobs standby</v>
      </c>
      <c r="B23" t="str">
        <f>'2012'!B21</f>
        <v>Cooking</v>
      </c>
      <c r="C23">
        <f>'2012'!C21</f>
        <v>0</v>
      </c>
      <c r="D23" s="96">
        <f>'2012'!F21</f>
        <v>0</v>
      </c>
      <c r="E23" s="96">
        <f>'2012'!G21</f>
        <v>0</v>
      </c>
      <c r="F23" s="96">
        <f t="shared" si="3"/>
        <v>0</v>
      </c>
      <c r="G23" s="98">
        <f t="shared" si="0"/>
        <v>0</v>
      </c>
      <c r="H23" t="str">
        <f t="shared" si="2"/>
        <v>Cooking</v>
      </c>
      <c r="J23" s="101"/>
    </row>
    <row r="24" spans="1:10">
      <c r="A24" t="str">
        <f>'2012'!A22</f>
        <v>Electric keddle</v>
      </c>
      <c r="B24" t="str">
        <f>'2012'!B22</f>
        <v>Cooking</v>
      </c>
      <c r="C24">
        <f>'2012'!C22</f>
        <v>4</v>
      </c>
      <c r="D24" s="96">
        <f>'2012'!F22</f>
        <v>86</v>
      </c>
      <c r="E24" s="96">
        <f>'2012'!G22</f>
        <v>25</v>
      </c>
      <c r="F24" s="96">
        <f t="shared" si="3"/>
        <v>21.5</v>
      </c>
      <c r="G24" s="98">
        <f t="shared" si="0"/>
        <v>23155.5</v>
      </c>
      <c r="H24" t="str">
        <f t="shared" si="2"/>
        <v>Cooking</v>
      </c>
      <c r="J24" s="101"/>
    </row>
    <row r="25" spans="1:10">
      <c r="A25" t="str">
        <f>'2012'!A23</f>
        <v>Espresso machine</v>
      </c>
      <c r="B25" t="str">
        <f>'2012'!B23</f>
        <v>Cooking</v>
      </c>
      <c r="C25">
        <f>'2012'!C23</f>
        <v>4</v>
      </c>
      <c r="D25" s="96">
        <f>'2012'!F23</f>
        <v>14</v>
      </c>
      <c r="E25" s="96">
        <f>'2012'!G23</f>
        <v>25</v>
      </c>
      <c r="F25" s="96">
        <f t="shared" si="3"/>
        <v>3.5</v>
      </c>
      <c r="G25" s="98">
        <f t="shared" si="0"/>
        <v>3769.5</v>
      </c>
      <c r="H25" t="str">
        <f t="shared" si="2"/>
        <v>Cooking</v>
      </c>
      <c r="J25" s="101"/>
    </row>
    <row r="26" spans="1:10">
      <c r="A26" t="str">
        <f>'2012'!A24</f>
        <v>Microwave ovens</v>
      </c>
      <c r="B26" t="str">
        <f>'2012'!B24</f>
        <v>Cooking</v>
      </c>
      <c r="C26">
        <f>'2012'!C24</f>
        <v>10</v>
      </c>
      <c r="D26" s="96">
        <f>'2012'!F24</f>
        <v>66</v>
      </c>
      <c r="E26" s="96">
        <f>'2012'!G24</f>
        <v>22</v>
      </c>
      <c r="F26" s="96">
        <f t="shared" si="3"/>
        <v>14.52</v>
      </c>
      <c r="G26" s="98">
        <f t="shared" si="0"/>
        <v>15638.039999999999</v>
      </c>
      <c r="H26" t="str">
        <f t="shared" si="2"/>
        <v>Cooking</v>
      </c>
    </row>
    <row r="27" spans="1:10">
      <c r="A27" t="str">
        <f>'2012'!A25</f>
        <v>Microwave ovens standby</v>
      </c>
      <c r="B27" t="str">
        <f>'2012'!B25</f>
        <v>Cooking</v>
      </c>
      <c r="C27">
        <f>'2012'!C25</f>
        <v>0</v>
      </c>
      <c r="D27" s="96">
        <f>'2012'!F25</f>
        <v>0</v>
      </c>
      <c r="E27" s="96">
        <f>'2012'!G25</f>
        <v>0</v>
      </c>
      <c r="F27" s="96">
        <f t="shared" si="3"/>
        <v>0</v>
      </c>
      <c r="G27" s="98">
        <f t="shared" si="0"/>
        <v>0</v>
      </c>
      <c r="H27" t="str">
        <f t="shared" si="2"/>
        <v>Cooking</v>
      </c>
      <c r="I27" s="98">
        <f>SUM(G27:G44)</f>
        <v>663813.47340000002</v>
      </c>
      <c r="J27" s="189">
        <f>I27/$M$5</f>
        <v>616.35419999999999</v>
      </c>
    </row>
    <row r="28" spans="1:10">
      <c r="A28" t="str">
        <f>'2012'!A26</f>
        <v>B/W TV</v>
      </c>
      <c r="B28" t="str">
        <f>'2012'!B26</f>
        <v>Entertainment</v>
      </c>
      <c r="C28">
        <f>'2012'!C26</f>
        <v>14</v>
      </c>
      <c r="D28" s="96">
        <f>'2012'!F26</f>
        <v>0.01</v>
      </c>
      <c r="E28" s="96">
        <f>'2012'!G26</f>
        <v>50</v>
      </c>
      <c r="F28" s="96">
        <f t="shared" si="3"/>
        <v>5.0000000000000001E-3</v>
      </c>
      <c r="G28" s="98">
        <f t="shared" si="0"/>
        <v>5.3849999999999998</v>
      </c>
      <c r="H28" t="str">
        <f t="shared" si="2"/>
        <v>Entertainment</v>
      </c>
      <c r="J28" s="101"/>
    </row>
    <row r="29" spans="1:10">
      <c r="A29" t="str">
        <f>'2012'!A27</f>
        <v>Bluray player</v>
      </c>
      <c r="B29" t="str">
        <f>'2012'!B27</f>
        <v>Entertainment</v>
      </c>
      <c r="C29">
        <f>'2012'!C27</f>
        <v>4</v>
      </c>
      <c r="D29" s="96">
        <f>'2012'!F27</f>
        <v>23</v>
      </c>
      <c r="E29" s="96">
        <f>'2012'!G27</f>
        <v>11</v>
      </c>
      <c r="F29" s="96">
        <f t="shared" si="3"/>
        <v>2.5299999999999998</v>
      </c>
      <c r="G29" s="98">
        <f t="shared" si="0"/>
        <v>2724.81</v>
      </c>
      <c r="H29" t="str">
        <f t="shared" si="2"/>
        <v>Entertainment</v>
      </c>
    </row>
    <row r="30" spans="1:10">
      <c r="A30" t="str">
        <f>'2012'!A28</f>
        <v>CRT TV</v>
      </c>
      <c r="B30" t="str">
        <f>'2012'!B28</f>
        <v>Entertainment</v>
      </c>
      <c r="C30">
        <f>'2012'!C28</f>
        <v>3</v>
      </c>
      <c r="D30" s="96">
        <f>'2012'!F28</f>
        <v>12.98</v>
      </c>
      <c r="E30" s="96">
        <f>'2012'!G28</f>
        <v>114</v>
      </c>
      <c r="F30" s="96">
        <f t="shared" si="3"/>
        <v>14.7972</v>
      </c>
      <c r="G30" s="98">
        <f t="shared" si="0"/>
        <v>15936.5844</v>
      </c>
      <c r="H30" t="str">
        <f t="shared" si="2"/>
        <v>Entertainment</v>
      </c>
    </row>
    <row r="31" spans="1:10">
      <c r="A31" t="str">
        <f>'2012'!A29</f>
        <v>Digital photo frame</v>
      </c>
      <c r="B31" t="str">
        <f>'2012'!B29</f>
        <v>Entertainment</v>
      </c>
      <c r="C31">
        <f>'2012'!C29</f>
        <v>4</v>
      </c>
      <c r="D31" s="96">
        <f>'2012'!F29</f>
        <v>9</v>
      </c>
      <c r="E31" s="96">
        <f>'2012'!G29</f>
        <v>17</v>
      </c>
      <c r="F31" s="96">
        <f t="shared" si="3"/>
        <v>1.53</v>
      </c>
      <c r="G31" s="98">
        <f t="shared" si="0"/>
        <v>1647.81</v>
      </c>
      <c r="H31" t="str">
        <f t="shared" si="2"/>
        <v>Entertainment</v>
      </c>
    </row>
    <row r="32" spans="1:10">
      <c r="A32" t="str">
        <f>'2012'!A30</f>
        <v>DVD player</v>
      </c>
      <c r="B32" t="str">
        <f>'2012'!B30</f>
        <v>Entertainment</v>
      </c>
      <c r="C32">
        <f>'2012'!C30</f>
        <v>4</v>
      </c>
      <c r="D32" s="96">
        <f>'2012'!F30</f>
        <v>77</v>
      </c>
      <c r="E32" s="96">
        <f>'2012'!G30</f>
        <v>20</v>
      </c>
      <c r="F32" s="96">
        <f t="shared" si="3"/>
        <v>15.4</v>
      </c>
      <c r="G32" s="98">
        <f t="shared" si="0"/>
        <v>16585.8</v>
      </c>
      <c r="H32" t="str">
        <f t="shared" si="2"/>
        <v>Entertainment</v>
      </c>
    </row>
    <row r="33" spans="1:25">
      <c r="A33" t="str">
        <f>'2012'!A31</f>
        <v>Gaming consol - PS2/3</v>
      </c>
      <c r="B33" t="str">
        <f>'2012'!B31</f>
        <v>Entertainment</v>
      </c>
      <c r="C33">
        <f>'2012'!C31</f>
        <v>4</v>
      </c>
      <c r="D33" s="96">
        <f>'2012'!F31</f>
        <v>10.41</v>
      </c>
      <c r="E33" s="96">
        <f>'2012'!G31</f>
        <v>125</v>
      </c>
      <c r="F33" s="96">
        <f t="shared" si="3"/>
        <v>13.012499999999999</v>
      </c>
      <c r="G33" s="98">
        <f t="shared" si="0"/>
        <v>14014.4625</v>
      </c>
      <c r="H33" t="str">
        <f t="shared" si="2"/>
        <v>Entertainment</v>
      </c>
    </row>
    <row r="34" spans="1:25">
      <c r="A34" t="str">
        <f>'2012'!A32</f>
        <v>Gaming consol - Wii</v>
      </c>
      <c r="B34" t="str">
        <f>'2012'!B32</f>
        <v>Entertainment</v>
      </c>
      <c r="C34">
        <f>'2012'!C32</f>
        <v>4</v>
      </c>
      <c r="D34" s="96">
        <f>'2012'!F32</f>
        <v>15.09</v>
      </c>
      <c r="E34" s="96">
        <f>'2012'!G32</f>
        <v>26</v>
      </c>
      <c r="F34" s="96">
        <f t="shared" si="3"/>
        <v>3.9233999999999996</v>
      </c>
      <c r="G34" s="98">
        <f t="shared" si="0"/>
        <v>4225.5017999999991</v>
      </c>
      <c r="H34" t="str">
        <f t="shared" si="2"/>
        <v>Entertainment</v>
      </c>
    </row>
    <row r="35" spans="1:25">
      <c r="A35" t="str">
        <f>'2012'!A33</f>
        <v>Gaming consol - Xbox</v>
      </c>
      <c r="B35" t="str">
        <f>'2012'!B33</f>
        <v>Entertainment</v>
      </c>
      <c r="C35">
        <f>'2012'!C33</f>
        <v>4</v>
      </c>
      <c r="D35" s="96">
        <f>'2012'!F33</f>
        <v>8.5</v>
      </c>
      <c r="E35" s="96">
        <f>'2012'!G33</f>
        <v>125</v>
      </c>
      <c r="F35" s="96">
        <f t="shared" si="3"/>
        <v>10.625</v>
      </c>
      <c r="G35" s="98">
        <f t="shared" si="0"/>
        <v>11443.125</v>
      </c>
      <c r="H35" t="str">
        <f t="shared" si="2"/>
        <v>Entertainment</v>
      </c>
    </row>
    <row r="36" spans="1:25">
      <c r="A36" t="str">
        <f>'2012'!A34</f>
        <v xml:space="preserve">LCD TV </v>
      </c>
      <c r="B36" t="str">
        <f>'2012'!B34</f>
        <v>Entertainment</v>
      </c>
      <c r="C36">
        <f>'2012'!C34</f>
        <v>7</v>
      </c>
      <c r="D36" s="96">
        <f>'2012'!F34</f>
        <v>72.510000000000005</v>
      </c>
      <c r="E36" s="96">
        <f>'2012'!G34</f>
        <v>305</v>
      </c>
      <c r="F36" s="96">
        <f t="shared" si="3"/>
        <v>221.15550000000002</v>
      </c>
      <c r="G36" s="98">
        <f t="shared" si="0"/>
        <v>238184.47350000002</v>
      </c>
      <c r="H36" t="str">
        <f t="shared" si="2"/>
        <v>Entertainment</v>
      </c>
    </row>
    <row r="37" spans="1:25">
      <c r="A37" t="str">
        <f>'2012'!A35</f>
        <v>LED TV</v>
      </c>
      <c r="B37" t="str">
        <f>'2012'!B35</f>
        <v>Entertainment</v>
      </c>
      <c r="C37">
        <f>'2012'!C35</f>
        <v>7</v>
      </c>
      <c r="D37" s="96">
        <f>'2012'!F35</f>
        <v>25</v>
      </c>
      <c r="E37" s="96">
        <f>'2012'!G35</f>
        <v>209</v>
      </c>
      <c r="F37" s="96">
        <f t="shared" si="3"/>
        <v>52.25</v>
      </c>
      <c r="G37" s="98">
        <f t="shared" si="0"/>
        <v>56273.25</v>
      </c>
      <c r="H37" t="str">
        <f t="shared" si="2"/>
        <v>Entertainment</v>
      </c>
    </row>
    <row r="38" spans="1:25">
      <c r="A38" t="str">
        <f>'2012'!A36</f>
        <v>Plasma TV</v>
      </c>
      <c r="B38" t="str">
        <f>'2012'!B36</f>
        <v>Entertainment</v>
      </c>
      <c r="C38">
        <f>'2012'!C36</f>
        <v>7</v>
      </c>
      <c r="D38" s="96">
        <f>'2012'!F36</f>
        <v>31.95</v>
      </c>
      <c r="E38" s="96">
        <f>'2012'!G36</f>
        <v>439</v>
      </c>
      <c r="F38" s="96">
        <f t="shared" si="3"/>
        <v>140.26049999999998</v>
      </c>
      <c r="G38" s="98">
        <f t="shared" si="0"/>
        <v>151060.55849999998</v>
      </c>
      <c r="H38" t="str">
        <f t="shared" si="2"/>
        <v>Entertainment</v>
      </c>
    </row>
    <row r="39" spans="1:25">
      <c r="A39" t="str">
        <f>'2012'!A37</f>
        <v>Settop box</v>
      </c>
      <c r="B39" t="str">
        <f>'2012'!B37</f>
        <v>Entertainment</v>
      </c>
      <c r="C39">
        <f>'2012'!C37</f>
        <v>4</v>
      </c>
      <c r="D39" s="96">
        <f>'2012'!F37</f>
        <v>22</v>
      </c>
      <c r="E39" s="96">
        <f>'2012'!G37</f>
        <v>198</v>
      </c>
      <c r="F39" s="96">
        <f t="shared" si="3"/>
        <v>43.56</v>
      </c>
      <c r="G39" s="98">
        <f t="shared" si="0"/>
        <v>46914.12</v>
      </c>
      <c r="H39" t="str">
        <f t="shared" si="2"/>
        <v>Entertainment</v>
      </c>
    </row>
    <row r="40" spans="1:25">
      <c r="A40" t="str">
        <f>'2012'!A38</f>
        <v>Stereo systems</v>
      </c>
      <c r="B40" t="str">
        <f>'2012'!B38</f>
        <v>Entertainment</v>
      </c>
      <c r="C40">
        <f>'2012'!C38</f>
        <v>10</v>
      </c>
      <c r="D40" s="96">
        <f>'2012'!F38</f>
        <v>84.81</v>
      </c>
      <c r="E40" s="96">
        <f>'2012'!G38</f>
        <v>75</v>
      </c>
      <c r="F40" s="96">
        <f t="shared" si="3"/>
        <v>63.607500000000002</v>
      </c>
      <c r="G40" s="98">
        <f t="shared" si="0"/>
        <v>68505.277499999997</v>
      </c>
      <c r="H40" t="str">
        <f t="shared" si="2"/>
        <v>Entertainment</v>
      </c>
    </row>
    <row r="41" spans="1:25">
      <c r="A41" t="str">
        <f>'2012'!A39</f>
        <v>Stereo systems standby</v>
      </c>
      <c r="B41" t="str">
        <f>'2012'!B39</f>
        <v>Entertainment</v>
      </c>
      <c r="C41">
        <f>'2012'!C39</f>
        <v>0</v>
      </c>
      <c r="D41" s="96">
        <f>'2012'!F39</f>
        <v>0</v>
      </c>
      <c r="E41" s="96">
        <f>'2012'!G39</f>
        <v>0</v>
      </c>
      <c r="F41" s="96">
        <f t="shared" si="3"/>
        <v>0</v>
      </c>
      <c r="G41" s="98">
        <f t="shared" si="0"/>
        <v>0</v>
      </c>
      <c r="H41" t="str">
        <f t="shared" si="2"/>
        <v>Entertainment</v>
      </c>
      <c r="I41" s="101"/>
    </row>
    <row r="42" spans="1:25">
      <c r="A42" t="str">
        <f>'2012'!A40</f>
        <v>Surround sound</v>
      </c>
      <c r="B42" t="str">
        <f>'2012'!B40</f>
        <v>Entertainment</v>
      </c>
      <c r="C42">
        <f>'2012'!C40</f>
        <v>4</v>
      </c>
      <c r="D42" s="96">
        <f>'2012'!F40</f>
        <v>27</v>
      </c>
      <c r="E42" s="96">
        <f>'2012'!G40</f>
        <v>100</v>
      </c>
      <c r="F42" s="96">
        <f>D42*E42/100</f>
        <v>27</v>
      </c>
      <c r="G42" s="98">
        <f t="shared" si="0"/>
        <v>29079</v>
      </c>
      <c r="H42" t="str">
        <f t="shared" si="2"/>
        <v>Entertainment</v>
      </c>
      <c r="I42" s="101"/>
    </row>
    <row r="43" spans="1:25">
      <c r="A43" t="str">
        <f>'2012'!A41</f>
        <v>Videos</v>
      </c>
      <c r="B43" t="str">
        <f>'2012'!B41</f>
        <v>Entertainment</v>
      </c>
      <c r="C43">
        <f>'2012'!C41</f>
        <v>10</v>
      </c>
      <c r="D43" s="96">
        <f>'2012'!F41</f>
        <v>51.52</v>
      </c>
      <c r="E43" s="96">
        <f>'2012'!G41</f>
        <v>13</v>
      </c>
      <c r="F43" s="96">
        <f>D43*E43/100</f>
        <v>6.6975999999999996</v>
      </c>
      <c r="G43" s="98">
        <f t="shared" si="0"/>
        <v>7213.3151999999991</v>
      </c>
      <c r="H43" t="str">
        <f t="shared" si="2"/>
        <v>Entertainment</v>
      </c>
      <c r="I43" s="101"/>
    </row>
    <row r="44" spans="1:25">
      <c r="A44" t="str">
        <f>'2012'!A42</f>
        <v>Videos standby</v>
      </c>
      <c r="B44" t="str">
        <f>'2012'!B42</f>
        <v>Entertainment</v>
      </c>
      <c r="C44">
        <f>'2012'!C42</f>
        <v>0</v>
      </c>
      <c r="D44" s="96">
        <f>'2012'!F42</f>
        <v>0</v>
      </c>
      <c r="E44" s="96">
        <f>'2012'!G42</f>
        <v>0</v>
      </c>
      <c r="F44" s="96">
        <f>D44*E44/100</f>
        <v>0</v>
      </c>
      <c r="G44" s="98">
        <f t="shared" si="0"/>
        <v>0</v>
      </c>
      <c r="H44" t="str">
        <f t="shared" si="2"/>
        <v>Entertainment</v>
      </c>
      <c r="I44" s="101"/>
    </row>
    <row r="45" spans="1:25">
      <c r="A45" s="101" t="str">
        <f>'2012'!A43</f>
        <v>Central Heating - natural gas</v>
      </c>
      <c r="B45" s="101" t="str">
        <f>'2012'!B43</f>
        <v>Heating</v>
      </c>
      <c r="C45" s="101">
        <f>'2012'!C43</f>
        <v>13</v>
      </c>
      <c r="D45" s="135">
        <f>'2012'!F43</f>
        <v>1.69</v>
      </c>
      <c r="E45" s="135">
        <f>'2012'!G43</f>
        <v>374</v>
      </c>
      <c r="F45" s="135">
        <f>D45*E45/100</f>
        <v>6.3205999999999998</v>
      </c>
      <c r="G45" s="98">
        <f t="shared" si="0"/>
        <v>6807.2861999999996</v>
      </c>
      <c r="H45" t="str">
        <f t="shared" si="2"/>
        <v>Heating</v>
      </c>
      <c r="I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</row>
    <row r="46" spans="1:25">
      <c r="A46" s="101" t="str">
        <f>'2012'!A44</f>
        <v>Central Heating - oil</v>
      </c>
      <c r="B46" s="101" t="str">
        <f>'2012'!B44</f>
        <v>Heating</v>
      </c>
      <c r="C46" s="101">
        <f>'2012'!C44</f>
        <v>15</v>
      </c>
      <c r="D46" s="135"/>
      <c r="E46" s="135"/>
      <c r="F46" s="135"/>
      <c r="G46" s="98"/>
      <c r="H46" t="str">
        <f t="shared" si="2"/>
        <v>Heating</v>
      </c>
      <c r="I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</row>
    <row r="47" spans="1:25">
      <c r="A47" s="101" t="str">
        <f>'2012'!A45</f>
        <v>Circulation pumps</v>
      </c>
      <c r="B47" s="101" t="str">
        <f>'2012'!B45</f>
        <v>Heating</v>
      </c>
      <c r="C47" s="101">
        <f>'2012'!C45</f>
        <v>10</v>
      </c>
      <c r="D47" s="135"/>
      <c r="E47" s="135"/>
      <c r="F47" s="135"/>
      <c r="G47" s="98"/>
      <c r="H47" t="str">
        <f t="shared" si="2"/>
        <v>Heating</v>
      </c>
      <c r="I47" s="101"/>
    </row>
    <row r="48" spans="1:25">
      <c r="A48" s="101" t="str">
        <f>'2012'!A46</f>
        <v>Electric radiators</v>
      </c>
      <c r="B48" s="101" t="str">
        <f>'2012'!B46</f>
        <v>Heating</v>
      </c>
      <c r="C48" s="101">
        <f>'2012'!C46</f>
        <v>25</v>
      </c>
      <c r="D48" s="135">
        <f>'2012'!F46</f>
        <v>2.13</v>
      </c>
      <c r="E48" s="135">
        <f>'2012'!G46</f>
        <v>3500</v>
      </c>
      <c r="F48" s="135">
        <f t="shared" ref="F48:F55" si="4">D48*E48/100</f>
        <v>74.55</v>
      </c>
      <c r="G48" s="98">
        <f t="shared" ref="G48:G78" si="5">F48*M$5</f>
        <v>80290.349999999991</v>
      </c>
      <c r="H48" t="str">
        <f t="shared" si="2"/>
        <v>Heating</v>
      </c>
      <c r="I48" s="101"/>
    </row>
    <row r="49" spans="1:25">
      <c r="A49" s="101" t="str">
        <f>'2012'!A47</f>
        <v>Electric radiators Partial</v>
      </c>
      <c r="B49" s="101" t="str">
        <f>'2012'!B47</f>
        <v>Heating</v>
      </c>
      <c r="C49" s="101">
        <f>'2012'!C47</f>
        <v>25</v>
      </c>
      <c r="D49" s="135">
        <f>'2012'!F47</f>
        <v>11.69</v>
      </c>
      <c r="E49" s="135">
        <f>'2012'!G47</f>
        <v>150</v>
      </c>
      <c r="F49" s="135">
        <f t="shared" si="4"/>
        <v>17.535</v>
      </c>
      <c r="G49" s="98">
        <f t="shared" si="5"/>
        <v>18885.195</v>
      </c>
      <c r="H49" t="str">
        <f t="shared" si="2"/>
        <v>Heating</v>
      </c>
      <c r="I49" s="101"/>
    </row>
    <row r="50" spans="1:25">
      <c r="A50" s="101" t="str">
        <f>'2012'!A48</f>
        <v>Electric water heaters</v>
      </c>
      <c r="B50" s="101" t="str">
        <f>'2012'!B48</f>
        <v>Heating</v>
      </c>
      <c r="C50" s="101">
        <f>'2012'!C48</f>
        <v>12</v>
      </c>
      <c r="D50" s="135">
        <f>'2012'!F48</f>
        <v>3.5</v>
      </c>
      <c r="E50" s="135">
        <f>'2012'!G48</f>
        <v>1611</v>
      </c>
      <c r="F50" s="135">
        <f t="shared" si="4"/>
        <v>56.384999999999998</v>
      </c>
      <c r="G50" s="98">
        <f t="shared" si="5"/>
        <v>60726.644999999997</v>
      </c>
      <c r="H50" t="str">
        <f t="shared" si="2"/>
        <v>Heating</v>
      </c>
      <c r="I50" s="101"/>
    </row>
    <row r="51" spans="1:25">
      <c r="A51" s="101" t="str">
        <f>'2012'!A49</f>
        <v>Heat pumps air/air</v>
      </c>
      <c r="B51" s="101" t="str">
        <f>'2012'!B49</f>
        <v>Heating</v>
      </c>
      <c r="C51" s="101">
        <f>'2012'!C49</f>
        <v>15</v>
      </c>
      <c r="D51" s="135">
        <f>'2012'!F49</f>
        <v>1</v>
      </c>
      <c r="E51" s="135">
        <f>'2012'!G49</f>
        <v>3072</v>
      </c>
      <c r="F51" s="135">
        <f t="shared" si="4"/>
        <v>30.72</v>
      </c>
      <c r="G51" s="98">
        <f t="shared" si="5"/>
        <v>33085.440000000002</v>
      </c>
      <c r="H51" t="str">
        <f t="shared" si="2"/>
        <v>Heating</v>
      </c>
      <c r="I51" s="101"/>
    </row>
    <row r="52" spans="1:25">
      <c r="A52" s="101" t="str">
        <f>'2012'!A50</f>
        <v>Heat pumps air/water</v>
      </c>
      <c r="B52" s="101" t="str">
        <f>'2012'!B50</f>
        <v>Heating</v>
      </c>
      <c r="C52" s="101">
        <f>'2012'!C50</f>
        <v>20</v>
      </c>
      <c r="D52" s="135">
        <f>'2012'!F50</f>
        <v>0.1</v>
      </c>
      <c r="E52" s="135">
        <f>'2012'!G50</f>
        <v>2557</v>
      </c>
      <c r="F52" s="135">
        <f t="shared" si="4"/>
        <v>2.5570000000000004</v>
      </c>
      <c r="G52" s="98">
        <f t="shared" si="5"/>
        <v>2753.8890000000006</v>
      </c>
      <c r="H52" t="str">
        <f t="shared" si="2"/>
        <v>Heating</v>
      </c>
      <c r="I52" s="101"/>
    </row>
    <row r="53" spans="1:25">
      <c r="A53" s="101" t="str">
        <f>'2012'!A51</f>
        <v>Heat pumps liquid/water</v>
      </c>
      <c r="B53" s="101" t="str">
        <f>'2012'!B51</f>
        <v>Heating</v>
      </c>
      <c r="C53" s="101">
        <f>'2012'!C51</f>
        <v>20</v>
      </c>
      <c r="D53" s="135">
        <f>'2012'!F51</f>
        <v>1</v>
      </c>
      <c r="E53" s="135">
        <f>'2012'!G51</f>
        <v>2935</v>
      </c>
      <c r="F53" s="135">
        <f t="shared" si="4"/>
        <v>29.35</v>
      </c>
      <c r="G53" s="98">
        <f t="shared" si="5"/>
        <v>31609.95</v>
      </c>
      <c r="H53" t="str">
        <f t="shared" si="2"/>
        <v>Heating</v>
      </c>
      <c r="I53" s="101"/>
    </row>
    <row r="54" spans="1:25">
      <c r="A54" s="101" t="str">
        <f>'2012'!A52</f>
        <v>Waterbed</v>
      </c>
      <c r="B54" s="101" t="str">
        <f>'2012'!B52</f>
        <v>Heating</v>
      </c>
      <c r="C54" s="101">
        <f>'2012'!C52</f>
        <v>6</v>
      </c>
      <c r="D54" s="135">
        <f>'2012'!F52</f>
        <v>0.02</v>
      </c>
      <c r="E54" s="135">
        <f>'2012'!G52</f>
        <v>500</v>
      </c>
      <c r="F54" s="135">
        <f t="shared" si="4"/>
        <v>0.1</v>
      </c>
      <c r="G54" s="98">
        <f t="shared" si="5"/>
        <v>107.7</v>
      </c>
      <c r="H54" t="str">
        <f t="shared" si="2"/>
        <v>Heating</v>
      </c>
      <c r="I54" s="101"/>
    </row>
    <row r="55" spans="1:25">
      <c r="A55" t="str">
        <f>'2012'!A53</f>
        <v>Energy saving bulbs</v>
      </c>
      <c r="B55" s="104" t="str">
        <f>'2012'!B53</f>
        <v>Lighting</v>
      </c>
      <c r="C55" s="104">
        <f>'2012'!C53</f>
        <v>5</v>
      </c>
      <c r="D55" s="96">
        <f>'2012'!F53</f>
        <v>651</v>
      </c>
      <c r="E55" s="96">
        <f>'2012'!G53</f>
        <v>9</v>
      </c>
      <c r="F55" s="88">
        <f t="shared" si="4"/>
        <v>58.59</v>
      </c>
      <c r="G55" s="98">
        <f t="shared" si="5"/>
        <v>63101.43</v>
      </c>
      <c r="H55" t="str">
        <f t="shared" si="2"/>
        <v>Lighting</v>
      </c>
      <c r="I55" s="98">
        <f>SUM(G55:G60)</f>
        <v>291328.5</v>
      </c>
      <c r="J55" s="189">
        <f>I55/$M$5</f>
        <v>270.5</v>
      </c>
    </row>
    <row r="56" spans="1:25">
      <c r="A56" t="str">
        <f>'2012'!A54</f>
        <v>Fluorescent tubes</v>
      </c>
      <c r="B56" s="104" t="str">
        <f>'2012'!B54</f>
        <v>Lighting</v>
      </c>
      <c r="C56" s="104">
        <f>'2012'!C54</f>
        <v>5</v>
      </c>
      <c r="D56" s="96">
        <f>'2012'!F54</f>
        <v>120</v>
      </c>
      <c r="E56" s="96">
        <f>'2012'!G54</f>
        <v>31</v>
      </c>
      <c r="F56" s="88">
        <f t="shared" ref="F56:F69" si="6">D56*E56/100</f>
        <v>37.200000000000003</v>
      </c>
      <c r="G56" s="98">
        <f t="shared" si="5"/>
        <v>40064.400000000001</v>
      </c>
      <c r="H56" t="str">
        <f t="shared" si="2"/>
        <v>Lighting</v>
      </c>
    </row>
    <row r="57" spans="1:25">
      <c r="A57" t="str">
        <f>'2012'!A55</f>
        <v>Halogen bulbs</v>
      </c>
      <c r="B57" s="104" t="str">
        <f>'2012'!B55</f>
        <v>Lighting</v>
      </c>
      <c r="C57" s="104">
        <f>'2012'!C55</f>
        <v>3</v>
      </c>
      <c r="D57" s="96">
        <f>'2012'!F55</f>
        <v>386</v>
      </c>
      <c r="E57" s="96">
        <f>'2012'!G55</f>
        <v>24</v>
      </c>
      <c r="F57" s="88">
        <f t="shared" si="6"/>
        <v>92.64</v>
      </c>
      <c r="G57" s="98">
        <f t="shared" si="5"/>
        <v>99773.28</v>
      </c>
      <c r="H57" t="str">
        <f t="shared" si="2"/>
        <v>Lighting</v>
      </c>
    </row>
    <row r="58" spans="1:25">
      <c r="A58" t="str">
        <f>'2012'!A56</f>
        <v>Halogen bulbs standby</v>
      </c>
      <c r="B58" s="104" t="str">
        <f>'2012'!B56</f>
        <v>Lighting</v>
      </c>
      <c r="C58" s="104">
        <f>'2012'!C56</f>
        <v>0</v>
      </c>
      <c r="D58" s="96">
        <f>'2012'!F56</f>
        <v>0</v>
      </c>
      <c r="E58" s="96">
        <f>'2012'!G56</f>
        <v>0</v>
      </c>
      <c r="F58" s="88">
        <f t="shared" si="6"/>
        <v>0</v>
      </c>
      <c r="G58" s="98">
        <f t="shared" si="5"/>
        <v>0</v>
      </c>
      <c r="H58" t="str">
        <f t="shared" si="2"/>
        <v>Lighting</v>
      </c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</row>
    <row r="59" spans="1:25">
      <c r="A59" t="str">
        <f>'2012'!A57</f>
        <v>Incandescent light bulb</v>
      </c>
      <c r="B59" s="104" t="str">
        <f>'2012'!B57</f>
        <v>Lighting</v>
      </c>
      <c r="C59" s="104">
        <f>'2012'!C57</f>
        <v>1</v>
      </c>
      <c r="D59" s="96">
        <f>'2012'!F57</f>
        <v>293</v>
      </c>
      <c r="E59" s="96">
        <f>'2012'!G57</f>
        <v>25</v>
      </c>
      <c r="F59" s="88">
        <f t="shared" si="6"/>
        <v>73.25</v>
      </c>
      <c r="G59" s="98">
        <f t="shared" si="5"/>
        <v>78890.25</v>
      </c>
      <c r="H59" t="str">
        <f t="shared" si="2"/>
        <v>Lighting</v>
      </c>
    </row>
    <row r="60" spans="1:25">
      <c r="A60" t="str">
        <f>'2012'!A58</f>
        <v>LED light</v>
      </c>
      <c r="B60" s="104" t="str">
        <f>'2012'!B58</f>
        <v>Lighting</v>
      </c>
      <c r="C60" s="104">
        <f>'2012'!C58</f>
        <v>5</v>
      </c>
      <c r="D60" s="96">
        <f>'2012'!F58</f>
        <v>126</v>
      </c>
      <c r="E60" s="96">
        <f>'2012'!G58</f>
        <v>7</v>
      </c>
      <c r="F60" s="88">
        <f t="shared" si="6"/>
        <v>8.82</v>
      </c>
      <c r="G60" s="98">
        <f t="shared" si="5"/>
        <v>9499.14</v>
      </c>
      <c r="H60" t="str">
        <f t="shared" si="2"/>
        <v>Lighting</v>
      </c>
    </row>
    <row r="61" spans="1:25">
      <c r="A61" t="str">
        <f>'2012'!A59</f>
        <v xml:space="preserve">Miscellaneous  </v>
      </c>
      <c r="B61" s="104" t="str">
        <f>'2012'!B59</f>
        <v xml:space="preserve">Miscellaneous  </v>
      </c>
      <c r="C61" s="104">
        <f>'2012'!C59</f>
        <v>5</v>
      </c>
      <c r="D61" s="96">
        <f>'2012'!F59</f>
        <v>353.68421052631578</v>
      </c>
      <c r="E61" s="96">
        <f>'2012'!G59</f>
        <v>37.109375</v>
      </c>
      <c r="F61" s="88">
        <f t="shared" si="6"/>
        <v>131.25</v>
      </c>
      <c r="G61" s="98">
        <f t="shared" si="5"/>
        <v>141356.25</v>
      </c>
      <c r="H61" t="str">
        <f t="shared" si="2"/>
        <v xml:space="preserve">Miscellaneous  </v>
      </c>
      <c r="I61" s="98">
        <f>SUM(G61:G62)</f>
        <v>141356.25</v>
      </c>
      <c r="J61">
        <f>I61/$M$5</f>
        <v>131.25</v>
      </c>
    </row>
    <row r="62" spans="1:25">
      <c r="A62" t="str">
        <f>'2012'!A60</f>
        <v>Miscellaneous   standby</v>
      </c>
      <c r="B62" s="104" t="str">
        <f>'2012'!B60</f>
        <v xml:space="preserve">Miscellaneous  </v>
      </c>
      <c r="C62" s="104">
        <f>'2012'!C60</f>
        <v>0</v>
      </c>
      <c r="D62" s="96">
        <f>'2012'!F60</f>
        <v>0</v>
      </c>
      <c r="E62" s="96">
        <f>'2012'!G60</f>
        <v>0</v>
      </c>
      <c r="F62" s="88">
        <f t="shared" si="6"/>
        <v>0</v>
      </c>
      <c r="G62" s="98">
        <f t="shared" si="5"/>
        <v>0</v>
      </c>
      <c r="H62" t="str">
        <f t="shared" si="2"/>
        <v xml:space="preserve">Miscellaneous  </v>
      </c>
    </row>
    <row r="63" spans="1:25">
      <c r="A63" t="str">
        <f>'2012'!A61</f>
        <v>Chest freezer 1st</v>
      </c>
      <c r="B63" s="104" t="str">
        <f>'2012'!B61</f>
        <v>Refrigeration</v>
      </c>
      <c r="C63" s="104">
        <f>'2012'!C61</f>
        <v>12</v>
      </c>
      <c r="D63" s="96">
        <f>'2012'!F61</f>
        <v>9.14</v>
      </c>
      <c r="E63" s="96">
        <f>'2012'!G61</f>
        <v>242</v>
      </c>
      <c r="F63" s="88">
        <f t="shared" si="6"/>
        <v>22.1188</v>
      </c>
      <c r="G63" s="98">
        <f t="shared" si="5"/>
        <v>23821.9476</v>
      </c>
      <c r="H63" t="str">
        <f t="shared" si="2"/>
        <v>Refrigeration</v>
      </c>
      <c r="I63" s="98">
        <f>SUM(G63:G72)</f>
        <v>404588.83560000005</v>
      </c>
      <c r="J63" s="189">
        <f>I63/$M$5</f>
        <v>375.66280000000006</v>
      </c>
    </row>
    <row r="64" spans="1:25">
      <c r="A64" t="str">
        <f>'2012'!A62</f>
        <v>Chest freezer 2nd standby</v>
      </c>
      <c r="B64" s="104" t="str">
        <f>'2012'!B62</f>
        <v>Refrigeration</v>
      </c>
      <c r="C64" s="104">
        <f>'2012'!C62</f>
        <v>0</v>
      </c>
      <c r="D64" s="96">
        <f>'2012'!F62</f>
        <v>0</v>
      </c>
      <c r="E64" s="96">
        <f>'2012'!G62</f>
        <v>0</v>
      </c>
      <c r="F64" s="88">
        <f t="shared" si="6"/>
        <v>0</v>
      </c>
      <c r="G64" s="98">
        <f t="shared" si="5"/>
        <v>0</v>
      </c>
      <c r="H64" t="str">
        <f t="shared" si="2"/>
        <v>Refrigeration</v>
      </c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</row>
    <row r="65" spans="1:12">
      <c r="A65" t="str">
        <f>'2012'!A63</f>
        <v>Combi fridges</v>
      </c>
      <c r="B65" s="104" t="str">
        <f>'2012'!B63</f>
        <v>Refrigeration</v>
      </c>
      <c r="C65" s="104">
        <f>'2012'!C63</f>
        <v>9</v>
      </c>
      <c r="D65" s="96">
        <f>'2012'!F63</f>
        <v>85.65</v>
      </c>
      <c r="E65" s="96">
        <f>'2012'!G63</f>
        <v>268</v>
      </c>
      <c r="F65" s="88">
        <f t="shared" si="6"/>
        <v>229.542</v>
      </c>
      <c r="G65" s="98">
        <f t="shared" si="5"/>
        <v>247216.734</v>
      </c>
      <c r="H65" t="str">
        <f t="shared" si="2"/>
        <v>Refrigeration</v>
      </c>
    </row>
    <row r="66" spans="1:12">
      <c r="A66" t="str">
        <f>'2012'!A64</f>
        <v>Combi fridges standby</v>
      </c>
      <c r="B66" s="104" t="str">
        <f>'2012'!B64</f>
        <v>Refrigeration</v>
      </c>
      <c r="C66" s="104">
        <f>'2012'!C64</f>
        <v>0</v>
      </c>
      <c r="D66" s="96">
        <f>'2012'!F64</f>
        <v>0</v>
      </c>
      <c r="E66" s="96">
        <f>'2012'!G64</f>
        <v>0</v>
      </c>
      <c r="F66" s="88">
        <f t="shared" si="6"/>
        <v>0</v>
      </c>
      <c r="G66" s="98">
        <f t="shared" si="5"/>
        <v>0</v>
      </c>
      <c r="H66" t="str">
        <f t="shared" si="2"/>
        <v>Refrigeration</v>
      </c>
    </row>
    <row r="67" spans="1:12">
      <c r="A67" t="str">
        <f>'2012'!A65</f>
        <v>Fridges with freezer compartment</v>
      </c>
      <c r="B67" s="104" t="str">
        <f>'2012'!B65</f>
        <v>Refrigeration</v>
      </c>
      <c r="C67" s="104">
        <f>'2012'!C65</f>
        <v>11</v>
      </c>
      <c r="D67" s="96">
        <f>'2012'!F65</f>
        <v>19.760000000000002</v>
      </c>
      <c r="E67" s="96">
        <f>'2012'!G65</f>
        <v>185</v>
      </c>
      <c r="F67" s="88">
        <f t="shared" si="6"/>
        <v>36.556000000000004</v>
      </c>
      <c r="G67" s="98">
        <f t="shared" si="5"/>
        <v>39370.812000000005</v>
      </c>
      <c r="H67" t="str">
        <f t="shared" si="2"/>
        <v>Refrigeration</v>
      </c>
      <c r="I67" s="98"/>
    </row>
    <row r="68" spans="1:12">
      <c r="A68" t="str">
        <f>'2012'!A66</f>
        <v>Fridges with freezer compartment standby</v>
      </c>
      <c r="B68" s="104" t="str">
        <f>'2012'!B66</f>
        <v>Refrigeration</v>
      </c>
      <c r="C68" s="104">
        <f>'2012'!C66</f>
        <v>0</v>
      </c>
      <c r="D68" s="96">
        <f>'2012'!F66</f>
        <v>0</v>
      </c>
      <c r="E68" s="96">
        <f>'2012'!G66</f>
        <v>0</v>
      </c>
      <c r="F68" s="88">
        <f t="shared" si="6"/>
        <v>0</v>
      </c>
      <c r="G68" s="98">
        <f t="shared" si="5"/>
        <v>0</v>
      </c>
      <c r="H68" t="str">
        <f t="shared" si="2"/>
        <v>Refrigeration</v>
      </c>
    </row>
    <row r="69" spans="1:12">
      <c r="A69" t="str">
        <f>'2012'!A67</f>
        <v>Fridges without freezer compartment</v>
      </c>
      <c r="B69" s="104" t="str">
        <f>'2012'!B67</f>
        <v>Refrigeration</v>
      </c>
      <c r="C69" s="104">
        <f>'2012'!C67</f>
        <v>9</v>
      </c>
      <c r="D69" s="96">
        <f>'2012'!F67</f>
        <v>29.89</v>
      </c>
      <c r="E69" s="96">
        <f>'2012'!G67</f>
        <v>140</v>
      </c>
      <c r="F69" s="88">
        <f t="shared" si="6"/>
        <v>41.846000000000004</v>
      </c>
      <c r="G69" s="98">
        <f t="shared" si="5"/>
        <v>45068.142000000007</v>
      </c>
      <c r="H69" t="str">
        <f t="shared" si="2"/>
        <v>Refrigeration</v>
      </c>
      <c r="K69" s="95"/>
      <c r="L69" s="95"/>
    </row>
    <row r="70" spans="1:12">
      <c r="A70" t="str">
        <f>'2012'!A68</f>
        <v>Fridges without freezer compartment standby</v>
      </c>
      <c r="B70" s="104" t="str">
        <f>'2012'!B68</f>
        <v>Refrigeration</v>
      </c>
      <c r="C70" s="104">
        <f>'2012'!C68</f>
        <v>0</v>
      </c>
      <c r="D70" s="96">
        <f>'2012'!F68</f>
        <v>0</v>
      </c>
      <c r="E70" s="96">
        <f>'2012'!G68</f>
        <v>0</v>
      </c>
      <c r="F70" s="88">
        <f t="shared" ref="F70:F78" si="7">D70*E70/100</f>
        <v>0</v>
      </c>
      <c r="G70" s="98">
        <f t="shared" si="5"/>
        <v>0</v>
      </c>
      <c r="H70" t="str">
        <f t="shared" si="2"/>
        <v>Refrigeration</v>
      </c>
      <c r="K70" s="95"/>
      <c r="L70" s="95"/>
    </row>
    <row r="71" spans="1:12">
      <c r="A71" t="str">
        <f>'2012'!A69</f>
        <v>Upright freezers</v>
      </c>
      <c r="B71" s="104" t="str">
        <f>'2012'!B69</f>
        <v>Refrigeration</v>
      </c>
      <c r="C71" s="104">
        <f>'2012'!C69</f>
        <v>9</v>
      </c>
      <c r="D71" s="96">
        <f>'2012'!F69</f>
        <v>19</v>
      </c>
      <c r="E71" s="96">
        <f>'2012'!G69</f>
        <v>240</v>
      </c>
      <c r="F71" s="88">
        <f t="shared" si="7"/>
        <v>45.6</v>
      </c>
      <c r="G71" s="98">
        <f t="shared" si="5"/>
        <v>49111.200000000004</v>
      </c>
      <c r="H71" t="str">
        <f t="shared" si="2"/>
        <v>Refrigeration</v>
      </c>
      <c r="K71" s="95"/>
      <c r="L71" s="95"/>
    </row>
    <row r="72" spans="1:12">
      <c r="A72" t="str">
        <f>'2012'!A70</f>
        <v>Upright freezers standby</v>
      </c>
      <c r="B72" s="104" t="str">
        <f>'2012'!B70</f>
        <v>Refrigeration</v>
      </c>
      <c r="C72" s="104">
        <f>'2012'!C70</f>
        <v>0</v>
      </c>
      <c r="D72" s="96">
        <f>'2012'!F70</f>
        <v>0</v>
      </c>
      <c r="E72" s="96">
        <f>'2012'!G70</f>
        <v>0</v>
      </c>
      <c r="F72" s="88">
        <f t="shared" si="7"/>
        <v>0</v>
      </c>
      <c r="G72" s="98">
        <f t="shared" si="5"/>
        <v>0</v>
      </c>
      <c r="H72" t="str">
        <f t="shared" ref="H72:H78" si="8">B72</f>
        <v>Refrigeration</v>
      </c>
      <c r="K72" s="147"/>
    </row>
    <row r="73" spans="1:12">
      <c r="A73" t="str">
        <f>'2012'!A71</f>
        <v>Dishwashers</v>
      </c>
      <c r="B73" s="104" t="str">
        <f>'2012'!B71</f>
        <v>Washing</v>
      </c>
      <c r="C73" s="104">
        <f>'2012'!C71</f>
        <v>10</v>
      </c>
      <c r="D73" s="96">
        <f>'2012'!F71</f>
        <v>45.04</v>
      </c>
      <c r="E73" s="96">
        <f>'2012'!G71</f>
        <v>208</v>
      </c>
      <c r="F73" s="88">
        <f t="shared" si="7"/>
        <v>93.683199999999999</v>
      </c>
      <c r="G73" s="98">
        <f t="shared" si="5"/>
        <v>100896.8064</v>
      </c>
      <c r="H73" t="str">
        <f t="shared" si="8"/>
        <v>Washing</v>
      </c>
      <c r="I73" s="98">
        <f>SUM(G73:G78)</f>
        <v>320895.59640000004</v>
      </c>
      <c r="J73" s="189">
        <f>I73/$M$5</f>
        <v>297.95320000000004</v>
      </c>
      <c r="K73" s="147"/>
    </row>
    <row r="74" spans="1:12">
      <c r="A74" t="str">
        <f>'2012'!A72</f>
        <v>Dishwashers standby</v>
      </c>
      <c r="B74" s="104" t="str">
        <f>'2012'!B72</f>
        <v>Washing</v>
      </c>
      <c r="C74" s="104">
        <f>'2012'!C72</f>
        <v>0</v>
      </c>
      <c r="D74" s="96">
        <f>'2012'!F72</f>
        <v>0</v>
      </c>
      <c r="E74" s="96">
        <f>'2012'!G72</f>
        <v>0</v>
      </c>
      <c r="F74" s="88">
        <f t="shared" si="7"/>
        <v>0</v>
      </c>
      <c r="G74" s="98">
        <f t="shared" si="5"/>
        <v>0</v>
      </c>
      <c r="H74" t="str">
        <f t="shared" si="8"/>
        <v>Washing</v>
      </c>
      <c r="K74" s="147"/>
      <c r="L74" s="190">
        <f>SUM(J7:J73)</f>
        <v>2398.1422000000002</v>
      </c>
    </row>
    <row r="75" spans="1:12">
      <c r="A75" t="str">
        <f>'2012'!A73</f>
        <v>Tumble dryers</v>
      </c>
      <c r="B75" s="104" t="str">
        <f>'2012'!B73</f>
        <v>Washing</v>
      </c>
      <c r="C75" s="104">
        <f>'2012'!C73</f>
        <v>11</v>
      </c>
      <c r="D75" s="96">
        <f>'2012'!F73</f>
        <v>22.66</v>
      </c>
      <c r="E75" s="96">
        <f>'2012'!G73</f>
        <v>330</v>
      </c>
      <c r="F75" s="88">
        <f t="shared" si="7"/>
        <v>74.778000000000006</v>
      </c>
      <c r="G75" s="98">
        <f t="shared" si="5"/>
        <v>80535.906000000003</v>
      </c>
      <c r="H75" t="str">
        <f t="shared" si="8"/>
        <v>Washing</v>
      </c>
      <c r="J75" s="105" t="s">
        <v>241</v>
      </c>
      <c r="K75" s="105"/>
      <c r="L75" s="105"/>
    </row>
    <row r="76" spans="1:12">
      <c r="A76" t="str">
        <f>'2012'!A74</f>
        <v>Tumble dryers standby</v>
      </c>
      <c r="B76" s="104" t="str">
        <f>'2012'!B74</f>
        <v>Washing</v>
      </c>
      <c r="C76" s="104">
        <f>'2012'!C74</f>
        <v>0</v>
      </c>
      <c r="D76" s="96">
        <f>'2012'!F74</f>
        <v>0</v>
      </c>
      <c r="E76" s="96">
        <f>'2012'!G74</f>
        <v>0</v>
      </c>
      <c r="F76" s="88">
        <f t="shared" si="7"/>
        <v>0</v>
      </c>
      <c r="G76" s="98">
        <f t="shared" si="5"/>
        <v>0</v>
      </c>
      <c r="H76" t="str">
        <f t="shared" si="8"/>
        <v>Washing</v>
      </c>
      <c r="J76" s="105" t="s">
        <v>243</v>
      </c>
      <c r="K76" s="105"/>
      <c r="L76" s="105"/>
    </row>
    <row r="77" spans="1:12">
      <c r="A77" t="str">
        <f>'2012'!A75</f>
        <v>Washing machines</v>
      </c>
      <c r="B77" s="104" t="str">
        <f>'2012'!B75</f>
        <v>Washing</v>
      </c>
      <c r="C77" s="104">
        <f>'2012'!C75</f>
        <v>10</v>
      </c>
      <c r="D77" s="96">
        <f>'2012'!F75</f>
        <v>59.4</v>
      </c>
      <c r="E77" s="96">
        <f>'2012'!G75</f>
        <v>218</v>
      </c>
      <c r="F77" s="88">
        <f t="shared" si="7"/>
        <v>129.49199999999999</v>
      </c>
      <c r="G77" s="98">
        <f t="shared" si="5"/>
        <v>139462.88399999999</v>
      </c>
      <c r="H77" t="str">
        <f t="shared" si="8"/>
        <v>Washing</v>
      </c>
      <c r="J77" s="105" t="s">
        <v>244</v>
      </c>
      <c r="K77" s="105"/>
      <c r="L77" s="105"/>
    </row>
    <row r="78" spans="1:12">
      <c r="A78" t="str">
        <f>'2012'!A76</f>
        <v>Washing machines standby</v>
      </c>
      <c r="B78" s="104" t="str">
        <f>'2012'!B76</f>
        <v>Washing</v>
      </c>
      <c r="C78" s="104">
        <f>'2012'!C76</f>
        <v>0</v>
      </c>
      <c r="D78" s="96">
        <f>'2012'!F76</f>
        <v>0</v>
      </c>
      <c r="E78" s="96">
        <f>'2012'!G76</f>
        <v>0</v>
      </c>
      <c r="F78" s="88">
        <f t="shared" si="7"/>
        <v>0</v>
      </c>
      <c r="G78" s="98">
        <f t="shared" si="5"/>
        <v>0</v>
      </c>
      <c r="H78" t="str">
        <f t="shared" si="8"/>
        <v>Washing</v>
      </c>
      <c r="J78" s="105"/>
      <c r="K78" s="108" t="s">
        <v>178</v>
      </c>
    </row>
    <row r="79" spans="1:12">
      <c r="D79" s="100"/>
      <c r="E79" s="100"/>
      <c r="F79" s="97"/>
      <c r="J79" s="105"/>
    </row>
    <row r="80" spans="1:12">
      <c r="D80" s="100"/>
      <c r="E80" s="100"/>
      <c r="F80" s="97"/>
      <c r="G80" t="s">
        <v>166</v>
      </c>
      <c r="I80" t="s">
        <v>167</v>
      </c>
      <c r="J80" s="105" t="s">
        <v>167</v>
      </c>
    </row>
    <row r="81" spans="1:18">
      <c r="A81" t="s">
        <v>168</v>
      </c>
      <c r="D81" s="100"/>
      <c r="E81" s="100"/>
      <c r="F81" s="97"/>
      <c r="G81" s="98">
        <f>SUM(G7:G80)</f>
        <v>2817065.6046000007</v>
      </c>
      <c r="H81" t="s">
        <v>135</v>
      </c>
      <c r="I81" s="98">
        <f>G81*3.6/1000</f>
        <v>10141.436176560002</v>
      </c>
      <c r="J81" s="106">
        <v>9266.59</v>
      </c>
      <c r="K81" s="111">
        <f>J81/I81</f>
        <v>0.91373547480562545</v>
      </c>
    </row>
    <row r="82" spans="1:18">
      <c r="D82" s="100"/>
      <c r="E82" s="100"/>
      <c r="F82" s="97"/>
      <c r="J82" s="105"/>
      <c r="K82" s="62"/>
    </row>
    <row r="83" spans="1:18">
      <c r="A83" t="s">
        <v>169</v>
      </c>
      <c r="D83" s="100"/>
      <c r="E83" s="100"/>
      <c r="F83" s="97"/>
      <c r="G83" s="98">
        <f>SUM(G45:G54)</f>
        <v>234266.4552</v>
      </c>
      <c r="H83" t="s">
        <v>145</v>
      </c>
      <c r="I83" s="98">
        <f>G83*3.6/1000</f>
        <v>843.35923872000001</v>
      </c>
      <c r="J83" s="106">
        <v>516.78</v>
      </c>
      <c r="K83" s="111">
        <f>J83/I83</f>
        <v>0.61276378590971226</v>
      </c>
    </row>
    <row r="84" spans="1:18">
      <c r="D84" s="100"/>
      <c r="E84" s="100"/>
      <c r="F84" s="97"/>
      <c r="J84" s="105"/>
      <c r="K84" s="111"/>
      <c r="R84" s="15" t="s">
        <v>239</v>
      </c>
    </row>
    <row r="85" spans="1:18">
      <c r="A85" t="s">
        <v>170</v>
      </c>
      <c r="D85" s="100"/>
      <c r="E85" s="100"/>
      <c r="F85" s="97"/>
      <c r="G85" s="98">
        <f>G81-G83</f>
        <v>2582799.1494000005</v>
      </c>
      <c r="H85" t="s">
        <v>175</v>
      </c>
      <c r="I85" s="98">
        <f>G85*3.6/1000</f>
        <v>9298.0769378400018</v>
      </c>
      <c r="J85" s="106">
        <f>J81-J83</f>
        <v>8749.81</v>
      </c>
      <c r="K85" s="111">
        <f>J85/I85</f>
        <v>0.94103437285953795</v>
      </c>
    </row>
    <row r="88" spans="1:18">
      <c r="B88" s="15" t="s">
        <v>245</v>
      </c>
      <c r="D88" s="100"/>
      <c r="E88" s="100"/>
      <c r="F88" s="97"/>
      <c r="I88" s="53" t="s">
        <v>174</v>
      </c>
      <c r="J88" s="146"/>
    </row>
    <row r="89" spans="1:18">
      <c r="B89" s="164"/>
      <c r="C89" s="165" t="s">
        <v>177</v>
      </c>
      <c r="D89" s="166" t="s">
        <v>165</v>
      </c>
      <c r="E89" s="166"/>
      <c r="F89" s="167"/>
      <c r="G89" s="166"/>
      <c r="H89" s="167"/>
      <c r="I89" s="167"/>
      <c r="J89" s="168" t="str">
        <f>'data deta bui '!K76</f>
        <v>tab2012( data for 2012)</v>
      </c>
      <c r="K89" s="167"/>
      <c r="L89" s="169"/>
    </row>
    <row r="90" spans="1:18">
      <c r="B90" s="170" t="s">
        <v>176</v>
      </c>
      <c r="C90" s="171" t="s">
        <v>167</v>
      </c>
      <c r="D90" s="171" t="s">
        <v>167</v>
      </c>
      <c r="E90" s="185" t="s">
        <v>120</v>
      </c>
      <c r="F90" s="1"/>
      <c r="G90" s="171"/>
      <c r="H90" s="1"/>
      <c r="I90" s="172" t="str">
        <f>'data deta bui '!I80</f>
        <v>TJ/year</v>
      </c>
      <c r="J90" s="173" t="str">
        <f>'data deta bui '!K80</f>
        <v>TJ/year</v>
      </c>
      <c r="K90" s="1"/>
      <c r="L90" s="46"/>
    </row>
    <row r="91" spans="1:18">
      <c r="B91" s="170" t="s">
        <v>135</v>
      </c>
      <c r="C91" s="174">
        <f t="shared" ref="C91:D95" si="9">I81+I91</f>
        <v>35387.324473608001</v>
      </c>
      <c r="D91" s="174">
        <f t="shared" si="9"/>
        <v>35980.959999999999</v>
      </c>
      <c r="E91" s="174">
        <f>D91-C91</f>
        <v>593.6355263919977</v>
      </c>
      <c r="F91" s="1"/>
      <c r="G91" s="175">
        <f>E91/D91</f>
        <v>1.6498601660211339E-2</v>
      </c>
      <c r="H91" s="1" t="s">
        <v>135</v>
      </c>
      <c r="I91" s="172">
        <f>'data deta bui '!I81</f>
        <v>25245.888297048001</v>
      </c>
      <c r="J91" s="176">
        <f>'data deta bui '!K81</f>
        <v>26714.37</v>
      </c>
      <c r="K91" s="172"/>
      <c r="L91" s="177">
        <f>J91/I91</f>
        <v>1.0581671631306278</v>
      </c>
    </row>
    <row r="92" spans="1:18">
      <c r="B92" s="170"/>
      <c r="C92" s="174">
        <f t="shared" si="9"/>
        <v>0</v>
      </c>
      <c r="D92" s="174">
        <f t="shared" si="9"/>
        <v>0</v>
      </c>
      <c r="E92" s="174">
        <f>D92-C92</f>
        <v>0</v>
      </c>
      <c r="F92" s="1"/>
      <c r="G92" s="171"/>
      <c r="H92" s="1"/>
      <c r="I92" s="172"/>
      <c r="J92" s="173"/>
      <c r="K92" s="172"/>
      <c r="L92" s="46"/>
    </row>
    <row r="93" spans="1:18">
      <c r="B93" s="170" t="s">
        <v>145</v>
      </c>
      <c r="C93" s="174">
        <f t="shared" si="9"/>
        <v>6057.261382824001</v>
      </c>
      <c r="D93" s="174">
        <f t="shared" si="9"/>
        <v>5326.79</v>
      </c>
      <c r="E93" s="174">
        <f>D93-C93</f>
        <v>-730.47138282400101</v>
      </c>
      <c r="F93" s="1"/>
      <c r="G93" s="175">
        <f>E93/D93</f>
        <v>-0.13713162764516734</v>
      </c>
      <c r="H93" s="1" t="s">
        <v>145</v>
      </c>
      <c r="I93" s="172">
        <f>'data deta bui '!I83</f>
        <v>5213.9021441040013</v>
      </c>
      <c r="J93" s="176">
        <f>'data deta bui '!K83</f>
        <v>4810.01</v>
      </c>
      <c r="K93" s="172"/>
      <c r="L93" s="177">
        <f>J93/I93</f>
        <v>0.92253553424267243</v>
      </c>
    </row>
    <row r="94" spans="1:18">
      <c r="B94" s="170"/>
      <c r="C94" s="174">
        <f t="shared" si="9"/>
        <v>0</v>
      </c>
      <c r="D94" s="174">
        <f t="shared" si="9"/>
        <v>0</v>
      </c>
      <c r="E94" s="174">
        <f>D94-C94</f>
        <v>0</v>
      </c>
      <c r="F94" s="1"/>
      <c r="G94" s="171"/>
      <c r="H94" s="1"/>
      <c r="I94" s="172"/>
      <c r="J94" s="173"/>
      <c r="K94" s="172"/>
      <c r="L94" s="177"/>
    </row>
    <row r="95" spans="1:18">
      <c r="B95" s="178" t="s">
        <v>175</v>
      </c>
      <c r="C95" s="179">
        <f t="shared" si="9"/>
        <v>29330.063090784002</v>
      </c>
      <c r="D95" s="179">
        <f t="shared" si="9"/>
        <v>30654.17</v>
      </c>
      <c r="E95" s="179">
        <f>D95-C95</f>
        <v>1324.106909215996</v>
      </c>
      <c r="F95" s="180"/>
      <c r="G95" s="181">
        <f>E95/D95</f>
        <v>4.3195001176544533E-2</v>
      </c>
      <c r="H95" s="180" t="s">
        <v>175</v>
      </c>
      <c r="I95" s="182">
        <f>'data deta bui '!I85</f>
        <v>20031.986152943999</v>
      </c>
      <c r="J95" s="183">
        <f>'data deta bui '!K85</f>
        <v>21904.36</v>
      </c>
      <c r="K95" s="182"/>
      <c r="L95" s="184">
        <f>J95/I95</f>
        <v>1.0934692063363287</v>
      </c>
    </row>
    <row r="96" spans="1:18">
      <c r="D96" s="95"/>
      <c r="E96" s="95"/>
    </row>
  </sheetData>
  <conditionalFormatting sqref="D1:E2 F2 F7:F54 D79:E85 D88:E88">
    <cfRule type="colorScale" priority="15">
      <colorScale>
        <cfvo type="num" val="0.5"/>
        <cfvo type="num" val="1"/>
        <cfvo type="num" val="1.5"/>
        <color rgb="FFFF0000"/>
        <color theme="0"/>
        <color theme="9" tint="-0.249977111117893"/>
      </colorScale>
    </cfRule>
  </conditionalFormatting>
  <conditionalFormatting sqref="G7:G78">
    <cfRule type="dataBar" priority="8">
      <dataBar>
        <cfvo type="num" val="0"/>
        <cfvo type="max"/>
        <color rgb="FF008AEF"/>
      </dataBar>
    </cfRule>
  </conditionalFormatting>
  <conditionalFormatting sqref="F55:F78">
    <cfRule type="dataBar" priority="4">
      <dataBar>
        <cfvo type="min"/>
        <cfvo type="max"/>
        <color rgb="FFFF555A"/>
      </dataBar>
    </cfRule>
  </conditionalFormatting>
  <conditionalFormatting sqref="F79:F85 F88">
    <cfRule type="colorScale" priority="25">
      <colorScale>
        <cfvo type="min"/>
        <cfvo type="percentile" val="100"/>
        <cfvo type="max"/>
        <color rgb="FFF8696B"/>
        <color rgb="FF92D050"/>
        <color rgb="FF7030A0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theme="4"/>
  </sheetPr>
  <dimension ref="A1:S76"/>
  <sheetViews>
    <sheetView workbookViewId="0">
      <pane ySplit="4" topLeftCell="A5" activePane="bottomLeft" state="frozen"/>
      <selection activeCell="G36" sqref="G36"/>
      <selection pane="bottomLeft" activeCell="G36" sqref="G36"/>
    </sheetView>
  </sheetViews>
  <sheetFormatPr defaultRowHeight="12.75"/>
  <cols>
    <col min="1" max="1" width="66.140625" customWidth="1"/>
    <col min="2" max="2" width="14.140625" bestFit="1" customWidth="1"/>
  </cols>
  <sheetData>
    <row r="1" spans="1:13">
      <c r="A1" s="137" t="s">
        <v>236</v>
      </c>
      <c r="B1" s="137"/>
      <c r="C1" s="137"/>
      <c r="D1" s="137"/>
      <c r="E1" s="137"/>
      <c r="F1" s="137">
        <v>5</v>
      </c>
      <c r="G1" s="138">
        <v>6</v>
      </c>
      <c r="H1" s="138">
        <v>7</v>
      </c>
      <c r="I1" s="138">
        <v>8</v>
      </c>
      <c r="J1" s="138"/>
    </row>
    <row r="2" spans="1:13" ht="15">
      <c r="A2" s="62" t="s">
        <v>271</v>
      </c>
      <c r="B2">
        <v>1</v>
      </c>
      <c r="C2">
        <v>2</v>
      </c>
      <c r="D2" s="268" t="s">
        <v>185</v>
      </c>
      <c r="E2" s="268"/>
      <c r="F2" s="268" t="s">
        <v>186</v>
      </c>
      <c r="G2" s="268"/>
      <c r="H2" s="268" t="s">
        <v>187</v>
      </c>
      <c r="I2" s="268"/>
      <c r="J2" s="269" t="s">
        <v>188</v>
      </c>
      <c r="K2" s="269"/>
      <c r="L2">
        <v>11</v>
      </c>
    </row>
    <row r="3" spans="1:13" ht="30.75" thickBot="1">
      <c r="A3" s="136" t="s">
        <v>189</v>
      </c>
      <c r="B3" s="136" t="s">
        <v>130</v>
      </c>
      <c r="C3" s="30" t="s">
        <v>66</v>
      </c>
      <c r="D3" s="140" t="s">
        <v>67</v>
      </c>
      <c r="E3" s="30" t="s">
        <v>68</v>
      </c>
      <c r="F3" s="141" t="s">
        <v>67</v>
      </c>
      <c r="G3" s="30" t="s">
        <v>68</v>
      </c>
      <c r="H3" s="141" t="s">
        <v>67</v>
      </c>
      <c r="I3" s="30" t="s">
        <v>68</v>
      </c>
      <c r="J3" s="140" t="s">
        <v>67</v>
      </c>
      <c r="K3" s="30" t="s">
        <v>68</v>
      </c>
      <c r="L3" t="str">
        <f>A3</f>
        <v>Main appliance</v>
      </c>
    </row>
    <row r="4" spans="1:13" ht="15.75" thickBot="1">
      <c r="A4" s="218"/>
      <c r="B4" s="218"/>
      <c r="C4" s="219" t="s">
        <v>182</v>
      </c>
      <c r="D4" s="219" t="s">
        <v>70</v>
      </c>
      <c r="E4" s="219" t="s">
        <v>270</v>
      </c>
      <c r="F4" s="141" t="s">
        <v>70</v>
      </c>
      <c r="G4" s="219" t="s">
        <v>270</v>
      </c>
      <c r="H4" s="141" t="s">
        <v>70</v>
      </c>
      <c r="I4" s="219" t="s">
        <v>270</v>
      </c>
      <c r="J4" s="219" t="s">
        <v>70</v>
      </c>
      <c r="K4" s="219" t="s">
        <v>270</v>
      </c>
    </row>
    <row r="5" spans="1:13" ht="15.75" thickBot="1">
      <c r="A5" t="s">
        <v>190</v>
      </c>
      <c r="B5" t="s">
        <v>137</v>
      </c>
      <c r="C5" s="58">
        <v>4</v>
      </c>
      <c r="D5" s="144">
        <v>94</v>
      </c>
      <c r="E5" s="58">
        <v>134</v>
      </c>
      <c r="F5" s="141">
        <v>67</v>
      </c>
      <c r="G5" s="58">
        <v>134</v>
      </c>
      <c r="H5" s="141">
        <v>81</v>
      </c>
      <c r="I5" s="58">
        <v>129</v>
      </c>
      <c r="J5" s="143" t="s">
        <v>173</v>
      </c>
      <c r="K5" t="s">
        <v>173</v>
      </c>
      <c r="L5" t="str">
        <f t="shared" ref="L5:L36" si="0">A5</f>
        <v>All-in-one printer</v>
      </c>
    </row>
    <row r="6" spans="1:13" ht="15.75" thickBot="1">
      <c r="A6" t="s">
        <v>136</v>
      </c>
      <c r="B6" t="s">
        <v>137</v>
      </c>
      <c r="C6" s="58">
        <v>3</v>
      </c>
      <c r="D6" s="144">
        <v>99</v>
      </c>
      <c r="E6" s="58">
        <v>238</v>
      </c>
      <c r="F6" s="145">
        <v>61</v>
      </c>
      <c r="G6" s="58">
        <v>236</v>
      </c>
      <c r="H6" s="142">
        <v>90</v>
      </c>
      <c r="I6" s="58">
        <v>236</v>
      </c>
      <c r="J6" s="143">
        <v>47.4</v>
      </c>
      <c r="K6">
        <v>67</v>
      </c>
      <c r="L6" t="str">
        <f t="shared" si="0"/>
        <v>Desktop pc</v>
      </c>
    </row>
    <row r="7" spans="1:13" ht="15.75" thickBot="1">
      <c r="A7" s="220" t="s">
        <v>191</v>
      </c>
      <c r="B7" s="220" t="s">
        <v>137</v>
      </c>
      <c r="C7" s="221">
        <v>0</v>
      </c>
      <c r="D7" s="221">
        <v>0</v>
      </c>
      <c r="E7" s="221">
        <v>0</v>
      </c>
      <c r="F7" s="221">
        <v>0</v>
      </c>
      <c r="G7" s="221">
        <v>0</v>
      </c>
      <c r="H7" s="222">
        <v>0</v>
      </c>
      <c r="I7" s="221">
        <v>0</v>
      </c>
      <c r="J7" s="222">
        <v>0</v>
      </c>
      <c r="K7" s="220">
        <v>0</v>
      </c>
      <c r="L7" s="220" t="str">
        <f t="shared" si="0"/>
        <v>Desktop pc standby</v>
      </c>
      <c r="M7" s="220"/>
    </row>
    <row r="8" spans="1:13" ht="15.75" thickBot="1">
      <c r="A8" t="s">
        <v>192</v>
      </c>
      <c r="B8" t="s">
        <v>137</v>
      </c>
      <c r="C8" s="58">
        <v>4</v>
      </c>
      <c r="D8" s="144">
        <v>60</v>
      </c>
      <c r="E8" s="58">
        <v>22</v>
      </c>
      <c r="F8" s="145">
        <v>51</v>
      </c>
      <c r="G8" s="58">
        <v>22</v>
      </c>
      <c r="H8" s="142">
        <v>56</v>
      </c>
      <c r="I8" s="58">
        <v>22</v>
      </c>
      <c r="J8" s="143" t="s">
        <v>173</v>
      </c>
      <c r="K8" t="s">
        <v>173</v>
      </c>
      <c r="L8" t="str">
        <f t="shared" si="0"/>
        <v>External harddisc</v>
      </c>
    </row>
    <row r="9" spans="1:13" ht="15.75" thickBot="1">
      <c r="A9" t="s">
        <v>196</v>
      </c>
      <c r="B9" t="s">
        <v>137</v>
      </c>
      <c r="C9" s="58">
        <v>4</v>
      </c>
      <c r="D9" s="144">
        <v>25</v>
      </c>
      <c r="E9" s="58">
        <v>72</v>
      </c>
      <c r="F9" s="145">
        <v>17</v>
      </c>
      <c r="G9" s="58">
        <v>73</v>
      </c>
      <c r="H9" s="142">
        <v>22</v>
      </c>
      <c r="I9" s="58">
        <v>73</v>
      </c>
      <c r="J9" s="143" t="s">
        <v>173</v>
      </c>
      <c r="K9" t="s">
        <v>173</v>
      </c>
      <c r="L9" t="str">
        <f t="shared" si="0"/>
        <v>Injet printer</v>
      </c>
    </row>
    <row r="10" spans="1:13" ht="15.75" thickBot="1">
      <c r="A10" t="s">
        <v>138</v>
      </c>
      <c r="B10" t="s">
        <v>137</v>
      </c>
      <c r="C10" s="58">
        <v>4</v>
      </c>
      <c r="D10" s="144">
        <v>182</v>
      </c>
      <c r="E10" s="58">
        <v>54</v>
      </c>
      <c r="F10" s="145">
        <v>128</v>
      </c>
      <c r="G10" s="58">
        <v>61</v>
      </c>
      <c r="H10" s="142">
        <v>162</v>
      </c>
      <c r="I10" s="58">
        <v>50</v>
      </c>
      <c r="J10" s="143" t="s">
        <v>173</v>
      </c>
      <c r="K10" t="s">
        <v>173</v>
      </c>
      <c r="L10" t="str">
        <f t="shared" si="0"/>
        <v>Laptop pc</v>
      </c>
    </row>
    <row r="11" spans="1:13" ht="15.75" thickBot="1">
      <c r="A11" s="220" t="s">
        <v>193</v>
      </c>
      <c r="B11" s="220" t="s">
        <v>137</v>
      </c>
      <c r="C11" s="221">
        <v>0</v>
      </c>
      <c r="D11" s="221">
        <v>0</v>
      </c>
      <c r="E11" s="221">
        <v>0</v>
      </c>
      <c r="F11" s="221">
        <v>0</v>
      </c>
      <c r="G11" s="221">
        <v>0</v>
      </c>
      <c r="H11" s="222">
        <v>0</v>
      </c>
      <c r="I11" s="221">
        <v>0</v>
      </c>
      <c r="J11" s="222">
        <v>0</v>
      </c>
      <c r="K11" s="220">
        <v>0</v>
      </c>
      <c r="L11" s="220" t="str">
        <f t="shared" si="0"/>
        <v>Laptop pc standby</v>
      </c>
      <c r="M11" s="220"/>
    </row>
    <row r="12" spans="1:13" ht="15.75" thickBot="1">
      <c r="A12" t="s">
        <v>194</v>
      </c>
      <c r="B12" t="s">
        <v>137</v>
      </c>
      <c r="C12" s="58">
        <v>4</v>
      </c>
      <c r="D12" s="144">
        <v>24</v>
      </c>
      <c r="E12" s="58">
        <v>99</v>
      </c>
      <c r="F12" s="145">
        <v>14</v>
      </c>
      <c r="G12" s="58">
        <v>100</v>
      </c>
      <c r="H12" s="142">
        <v>19</v>
      </c>
      <c r="I12" s="58">
        <v>100</v>
      </c>
      <c r="J12" s="143" t="s">
        <v>173</v>
      </c>
      <c r="K12" t="s">
        <v>173</v>
      </c>
      <c r="L12" t="str">
        <f t="shared" si="0"/>
        <v>Laser printers</v>
      </c>
    </row>
    <row r="13" spans="1:13" ht="15.75" thickBot="1">
      <c r="A13" t="s">
        <v>214</v>
      </c>
      <c r="B13" t="s">
        <v>137</v>
      </c>
      <c r="C13" s="58">
        <v>4</v>
      </c>
      <c r="D13" s="144">
        <v>70</v>
      </c>
      <c r="E13" s="58">
        <v>15</v>
      </c>
      <c r="F13" s="145">
        <v>65</v>
      </c>
      <c r="G13" s="58">
        <v>15</v>
      </c>
      <c r="H13" s="142">
        <v>73</v>
      </c>
      <c r="I13" s="58">
        <v>15</v>
      </c>
      <c r="J13" s="143" t="s">
        <v>173</v>
      </c>
      <c r="K13" t="s">
        <v>173</v>
      </c>
      <c r="L13" t="str">
        <f t="shared" si="0"/>
        <v>PC speakers</v>
      </c>
    </row>
    <row r="14" spans="1:13" ht="15.75" thickBot="1">
      <c r="A14" t="s">
        <v>195</v>
      </c>
      <c r="B14" t="s">
        <v>137</v>
      </c>
      <c r="C14" s="58">
        <v>4</v>
      </c>
      <c r="D14" s="144">
        <v>12</v>
      </c>
      <c r="E14" s="58">
        <v>44</v>
      </c>
      <c r="F14" s="145">
        <v>9</v>
      </c>
      <c r="G14" s="58">
        <v>43</v>
      </c>
      <c r="H14" s="142">
        <v>11</v>
      </c>
      <c r="I14" s="58">
        <v>44</v>
      </c>
      <c r="J14" s="143" t="s">
        <v>173</v>
      </c>
      <c r="K14" t="s">
        <v>173</v>
      </c>
      <c r="L14" t="str">
        <f t="shared" si="0"/>
        <v>Scanner</v>
      </c>
    </row>
    <row r="15" spans="1:13" ht="15.75" thickBot="1">
      <c r="A15" t="s">
        <v>220</v>
      </c>
      <c r="B15" t="s">
        <v>137</v>
      </c>
      <c r="C15" s="58">
        <v>4</v>
      </c>
      <c r="D15" s="144">
        <v>89</v>
      </c>
      <c r="E15" s="58">
        <v>80</v>
      </c>
      <c r="F15" s="145">
        <v>74</v>
      </c>
      <c r="G15" s="58">
        <v>71</v>
      </c>
      <c r="H15" s="142">
        <v>85</v>
      </c>
      <c r="I15" s="58">
        <v>90</v>
      </c>
      <c r="J15" s="143" t="s">
        <v>173</v>
      </c>
      <c r="K15" t="s">
        <v>173</v>
      </c>
      <c r="L15" t="str">
        <f t="shared" si="0"/>
        <v>Wireless network</v>
      </c>
    </row>
    <row r="16" spans="1:13" ht="15.75" thickBot="1">
      <c r="A16" t="s">
        <v>197</v>
      </c>
      <c r="B16" t="s">
        <v>45</v>
      </c>
      <c r="C16" s="58">
        <v>4</v>
      </c>
      <c r="D16" s="144">
        <v>77</v>
      </c>
      <c r="E16" s="58">
        <v>36</v>
      </c>
      <c r="F16" s="145">
        <v>52</v>
      </c>
      <c r="G16" s="58">
        <v>36</v>
      </c>
      <c r="H16" s="142">
        <v>69</v>
      </c>
      <c r="I16" s="58">
        <v>37</v>
      </c>
      <c r="J16" s="143" t="s">
        <v>173</v>
      </c>
      <c r="K16" t="s">
        <v>173</v>
      </c>
      <c r="L16" t="str">
        <f t="shared" si="0"/>
        <v>Coffee maker</v>
      </c>
    </row>
    <row r="17" spans="1:19" ht="15.75" thickBot="1">
      <c r="A17" t="s">
        <v>198</v>
      </c>
      <c r="B17" t="s">
        <v>45</v>
      </c>
      <c r="C17" s="58">
        <v>15</v>
      </c>
      <c r="D17" s="144">
        <v>92</v>
      </c>
      <c r="E17" s="58">
        <v>55</v>
      </c>
      <c r="F17" s="145">
        <v>73</v>
      </c>
      <c r="G17" s="58">
        <v>45</v>
      </c>
      <c r="H17" s="142">
        <v>94</v>
      </c>
      <c r="I17" s="58">
        <v>54</v>
      </c>
      <c r="J17" s="143" t="s">
        <v>173</v>
      </c>
      <c r="K17" t="s">
        <v>173</v>
      </c>
      <c r="L17" t="str">
        <f t="shared" si="0"/>
        <v>Cooker hoods</v>
      </c>
    </row>
    <row r="18" spans="1:19" ht="15.75" thickBot="1">
      <c r="A18" t="s">
        <v>139</v>
      </c>
      <c r="B18" t="s">
        <v>45</v>
      </c>
      <c r="C18" s="58">
        <v>14</v>
      </c>
      <c r="D18" s="144">
        <v>85</v>
      </c>
      <c r="E18" s="58">
        <v>121</v>
      </c>
      <c r="F18" s="145">
        <v>77.16</v>
      </c>
      <c r="G18" s="58">
        <v>85</v>
      </c>
      <c r="H18" s="142">
        <v>83.09</v>
      </c>
      <c r="I18" s="58">
        <v>110</v>
      </c>
      <c r="J18" s="143">
        <v>99</v>
      </c>
      <c r="K18">
        <v>50</v>
      </c>
      <c r="L18" t="str">
        <f t="shared" si="0"/>
        <v>Electric baking ovens</v>
      </c>
    </row>
    <row r="19" spans="1:19" ht="15.75" thickBot="1">
      <c r="A19" s="220" t="s">
        <v>199</v>
      </c>
      <c r="B19" s="220" t="s">
        <v>45</v>
      </c>
      <c r="C19" s="221">
        <v>0</v>
      </c>
      <c r="D19" s="221">
        <v>0</v>
      </c>
      <c r="E19" s="221">
        <v>0</v>
      </c>
      <c r="F19" s="221">
        <v>0</v>
      </c>
      <c r="G19" s="221">
        <v>0</v>
      </c>
      <c r="H19" s="222">
        <v>0</v>
      </c>
      <c r="I19" s="221">
        <v>0</v>
      </c>
      <c r="J19" s="222">
        <v>0</v>
      </c>
      <c r="K19" s="220">
        <v>0</v>
      </c>
      <c r="L19" s="220" t="str">
        <f t="shared" si="0"/>
        <v>Electric baking ovens standby</v>
      </c>
      <c r="M19" s="220"/>
      <c r="N19" s="220"/>
    </row>
    <row r="20" spans="1:19" ht="15.75" thickBot="1">
      <c r="A20" t="s">
        <v>140</v>
      </c>
      <c r="B20" t="s">
        <v>45</v>
      </c>
      <c r="C20" s="58">
        <v>19</v>
      </c>
      <c r="D20" s="144">
        <v>94.29</v>
      </c>
      <c r="E20" s="58">
        <v>185</v>
      </c>
      <c r="F20" s="145">
        <v>82.8</v>
      </c>
      <c r="G20" s="58">
        <v>162</v>
      </c>
      <c r="H20" s="142">
        <v>97.37</v>
      </c>
      <c r="I20" s="58">
        <v>184</v>
      </c>
      <c r="J20" s="143">
        <v>86.5</v>
      </c>
      <c r="K20">
        <v>92</v>
      </c>
      <c r="L20" t="str">
        <f t="shared" si="0"/>
        <v>Electric hobs</v>
      </c>
    </row>
    <row r="21" spans="1:19" ht="15.75" thickBot="1">
      <c r="A21" s="220" t="s">
        <v>200</v>
      </c>
      <c r="B21" s="220" t="s">
        <v>45</v>
      </c>
      <c r="C21" s="221">
        <v>0</v>
      </c>
      <c r="D21" s="221">
        <v>0</v>
      </c>
      <c r="E21" s="221">
        <v>0</v>
      </c>
      <c r="F21" s="221">
        <v>0</v>
      </c>
      <c r="G21" s="221">
        <v>0</v>
      </c>
      <c r="H21" s="222">
        <v>0</v>
      </c>
      <c r="I21" s="221">
        <v>0</v>
      </c>
      <c r="J21" s="222">
        <v>0</v>
      </c>
      <c r="K21" s="220">
        <v>0</v>
      </c>
      <c r="L21" s="220" t="str">
        <f t="shared" si="0"/>
        <v>Electric hobs standby</v>
      </c>
      <c r="M21" s="220"/>
      <c r="N21" s="220"/>
      <c r="O21" s="220"/>
    </row>
    <row r="22" spans="1:19" ht="15.75" thickBot="1">
      <c r="A22" t="s">
        <v>201</v>
      </c>
      <c r="B22" t="s">
        <v>45</v>
      </c>
      <c r="C22" s="58">
        <v>4</v>
      </c>
      <c r="D22" s="144">
        <v>93</v>
      </c>
      <c r="E22" s="58">
        <v>25</v>
      </c>
      <c r="F22" s="145">
        <v>86</v>
      </c>
      <c r="G22" s="58">
        <v>25</v>
      </c>
      <c r="H22" s="142">
        <v>86</v>
      </c>
      <c r="I22" s="58">
        <v>25</v>
      </c>
      <c r="J22" s="143" t="s">
        <v>173</v>
      </c>
      <c r="K22" t="s">
        <v>173</v>
      </c>
      <c r="L22" t="str">
        <f t="shared" si="0"/>
        <v>Electric keddle</v>
      </c>
    </row>
    <row r="23" spans="1:19" ht="15.75" thickBot="1">
      <c r="A23" t="s">
        <v>202</v>
      </c>
      <c r="B23" t="s">
        <v>45</v>
      </c>
      <c r="C23" s="58">
        <v>4</v>
      </c>
      <c r="D23" s="144">
        <v>13</v>
      </c>
      <c r="E23" s="58">
        <v>25</v>
      </c>
      <c r="F23" s="145">
        <v>14</v>
      </c>
      <c r="G23" s="58">
        <v>25</v>
      </c>
      <c r="H23" s="142">
        <v>13</v>
      </c>
      <c r="I23" s="58">
        <v>25</v>
      </c>
      <c r="J23" s="143" t="s">
        <v>173</v>
      </c>
      <c r="K23" t="s">
        <v>173</v>
      </c>
      <c r="L23" t="str">
        <f t="shared" si="0"/>
        <v>Espresso machine</v>
      </c>
    </row>
    <row r="24" spans="1:19" ht="15.75" thickBot="1">
      <c r="A24" t="s">
        <v>141</v>
      </c>
      <c r="B24" t="s">
        <v>45</v>
      </c>
      <c r="C24" s="58">
        <v>10</v>
      </c>
      <c r="D24" s="144">
        <v>75.290000000000006</v>
      </c>
      <c r="E24" s="58">
        <v>27</v>
      </c>
      <c r="F24" s="145">
        <v>66</v>
      </c>
      <c r="G24" s="58">
        <v>22</v>
      </c>
      <c r="H24" s="142">
        <v>78</v>
      </c>
      <c r="I24" s="58">
        <v>25</v>
      </c>
      <c r="J24" s="143">
        <v>57.6</v>
      </c>
      <c r="K24">
        <v>6</v>
      </c>
      <c r="L24" t="str">
        <f t="shared" si="0"/>
        <v>Microwave ovens</v>
      </c>
    </row>
    <row r="25" spans="1:19" ht="15.75" thickBot="1">
      <c r="A25" s="220" t="s">
        <v>203</v>
      </c>
      <c r="B25" s="220" t="s">
        <v>45</v>
      </c>
      <c r="C25" s="221">
        <v>0</v>
      </c>
      <c r="D25" s="221">
        <v>0</v>
      </c>
      <c r="E25" s="221">
        <v>0</v>
      </c>
      <c r="F25" s="221">
        <v>0</v>
      </c>
      <c r="G25" s="221">
        <v>0</v>
      </c>
      <c r="H25" s="222">
        <v>0</v>
      </c>
      <c r="I25" s="221">
        <v>0</v>
      </c>
      <c r="J25" s="222">
        <v>0</v>
      </c>
      <c r="K25" s="220">
        <v>0</v>
      </c>
      <c r="L25" s="220" t="str">
        <f t="shared" si="0"/>
        <v>Microwave ovens standby</v>
      </c>
      <c r="M25" s="220"/>
      <c r="N25" s="220"/>
    </row>
    <row r="26" spans="1:19" ht="15.75" thickBot="1">
      <c r="A26" t="s">
        <v>204</v>
      </c>
      <c r="B26" t="s">
        <v>46</v>
      </c>
      <c r="C26" s="58">
        <v>14</v>
      </c>
      <c r="D26" s="144">
        <v>0.01</v>
      </c>
      <c r="E26" s="58">
        <v>50</v>
      </c>
      <c r="F26" s="145">
        <v>0.01</v>
      </c>
      <c r="G26" s="58">
        <v>50</v>
      </c>
      <c r="H26" s="229">
        <v>0.01</v>
      </c>
      <c r="I26" s="58">
        <v>50</v>
      </c>
      <c r="J26" s="143">
        <v>1.62</v>
      </c>
      <c r="K26">
        <v>35</v>
      </c>
      <c r="L26" t="str">
        <f t="shared" si="0"/>
        <v>B/W TV</v>
      </c>
      <c r="M26" s="233">
        <f>N26-F26</f>
        <v>-9.9000000000000008E-3</v>
      </c>
      <c r="N26">
        <f>APP_MB!E60</f>
        <v>1E-4</v>
      </c>
      <c r="O26" s="232">
        <f>SUM(F26:F41)/100</f>
        <v>4.7077999999999998</v>
      </c>
      <c r="P26" s="232"/>
      <c r="Q26" s="232">
        <f t="shared" ref="Q26" si="1">SUM(H26:H38)/100</f>
        <v>5.3880999999999997</v>
      </c>
      <c r="R26" s="230">
        <v>0.01</v>
      </c>
      <c r="S26" s="232">
        <f>SUM(R26:R41)/100</f>
        <v>4.7077999999999998</v>
      </c>
    </row>
    <row r="27" spans="1:19" ht="15.75" thickBot="1">
      <c r="A27" t="s">
        <v>205</v>
      </c>
      <c r="B27" t="s">
        <v>46</v>
      </c>
      <c r="C27" s="58">
        <v>4</v>
      </c>
      <c r="D27" s="144">
        <v>16</v>
      </c>
      <c r="E27" s="58">
        <v>12</v>
      </c>
      <c r="F27" s="145">
        <v>23</v>
      </c>
      <c r="G27" s="58">
        <v>11</v>
      </c>
      <c r="H27" s="229">
        <v>25</v>
      </c>
      <c r="I27" s="58">
        <v>11</v>
      </c>
      <c r="J27" s="143" t="s">
        <v>173</v>
      </c>
      <c r="K27" t="s">
        <v>173</v>
      </c>
      <c r="L27" t="str">
        <f t="shared" si="0"/>
        <v>Bluray player</v>
      </c>
      <c r="M27" s="233">
        <f t="shared" ref="M27:M41" si="2">N27-F27</f>
        <v>-22.77</v>
      </c>
      <c r="N27">
        <f>APP_MB!E61</f>
        <v>0.23</v>
      </c>
      <c r="R27" s="230">
        <v>23</v>
      </c>
    </row>
    <row r="28" spans="1:19" ht="15.75" thickBot="1">
      <c r="A28" t="s">
        <v>206</v>
      </c>
      <c r="B28" t="s">
        <v>46</v>
      </c>
      <c r="C28" s="58">
        <v>3</v>
      </c>
      <c r="D28" s="144">
        <v>21.53</v>
      </c>
      <c r="E28" s="58">
        <v>166</v>
      </c>
      <c r="F28" s="145">
        <v>12.98</v>
      </c>
      <c r="G28" s="58">
        <v>114</v>
      </c>
      <c r="H28" s="229">
        <v>42</v>
      </c>
      <c r="I28" s="58">
        <v>150</v>
      </c>
      <c r="J28" s="143" t="s">
        <v>173</v>
      </c>
      <c r="K28" t="s">
        <v>173</v>
      </c>
      <c r="L28" t="str">
        <f t="shared" si="0"/>
        <v>CRT TV</v>
      </c>
      <c r="M28" s="233">
        <f t="shared" si="2"/>
        <v>-12.850200000000001</v>
      </c>
      <c r="N28">
        <f>APP_MB!E62</f>
        <v>0.1298</v>
      </c>
      <c r="O28">
        <f>SUM(N26:N41)</f>
        <v>4.7078000000000007</v>
      </c>
      <c r="R28" s="230">
        <v>12.98</v>
      </c>
    </row>
    <row r="29" spans="1:19" ht="15.75" thickBot="1">
      <c r="A29" t="s">
        <v>207</v>
      </c>
      <c r="B29" t="s">
        <v>46</v>
      </c>
      <c r="C29" s="58">
        <v>4</v>
      </c>
      <c r="D29" s="144">
        <v>14</v>
      </c>
      <c r="E29" s="58">
        <v>17</v>
      </c>
      <c r="F29" s="145">
        <v>9</v>
      </c>
      <c r="G29" s="58">
        <v>17</v>
      </c>
      <c r="H29" s="229">
        <v>14</v>
      </c>
      <c r="I29" s="58">
        <v>18</v>
      </c>
      <c r="J29" s="143" t="s">
        <v>173</v>
      </c>
      <c r="K29" t="s">
        <v>173</v>
      </c>
      <c r="L29" t="str">
        <f t="shared" si="0"/>
        <v>Digital photo frame</v>
      </c>
      <c r="M29" s="233">
        <f t="shared" si="2"/>
        <v>-8.91</v>
      </c>
      <c r="N29">
        <f>APP_MB!E63</f>
        <v>0.09</v>
      </c>
      <c r="R29" s="230">
        <v>9</v>
      </c>
    </row>
    <row r="30" spans="1:19" ht="15.75" thickBot="1">
      <c r="A30" t="s">
        <v>208</v>
      </c>
      <c r="B30" t="s">
        <v>46</v>
      </c>
      <c r="C30" s="58">
        <v>4</v>
      </c>
      <c r="D30" s="144">
        <v>100</v>
      </c>
      <c r="E30" s="58">
        <v>20</v>
      </c>
      <c r="F30" s="145">
        <v>77</v>
      </c>
      <c r="G30" s="58">
        <v>20</v>
      </c>
      <c r="H30" s="229">
        <v>95</v>
      </c>
      <c r="I30" s="58">
        <v>20</v>
      </c>
      <c r="J30" s="143" t="s">
        <v>173</v>
      </c>
      <c r="K30" t="s">
        <v>173</v>
      </c>
      <c r="L30" t="str">
        <f t="shared" si="0"/>
        <v>DVD player</v>
      </c>
      <c r="M30" s="233">
        <f t="shared" si="2"/>
        <v>-76.23</v>
      </c>
      <c r="N30">
        <f>APP_MB!E64</f>
        <v>0.77</v>
      </c>
      <c r="R30" s="230">
        <v>77</v>
      </c>
    </row>
    <row r="31" spans="1:19" ht="15.75" thickBot="1">
      <c r="A31" t="s">
        <v>209</v>
      </c>
      <c r="B31" t="s">
        <v>46</v>
      </c>
      <c r="C31" s="58">
        <v>4</v>
      </c>
      <c r="D31" s="144">
        <v>19.29</v>
      </c>
      <c r="E31" s="58">
        <v>125</v>
      </c>
      <c r="F31" s="145">
        <v>10.41</v>
      </c>
      <c r="G31" s="58">
        <v>125</v>
      </c>
      <c r="H31" s="229">
        <v>16.84</v>
      </c>
      <c r="I31" s="58">
        <v>125</v>
      </c>
      <c r="J31" s="143" t="s">
        <v>173</v>
      </c>
      <c r="K31" t="s">
        <v>173</v>
      </c>
      <c r="L31" t="str">
        <f t="shared" si="0"/>
        <v>Gaming consol - PS2/3</v>
      </c>
      <c r="M31" s="233">
        <f t="shared" si="2"/>
        <v>-10.305899999999999</v>
      </c>
      <c r="N31">
        <f>APP_MB!E65</f>
        <v>0.1041</v>
      </c>
      <c r="R31" s="230">
        <v>10.41</v>
      </c>
    </row>
    <row r="32" spans="1:19" ht="15.75" thickBot="1">
      <c r="A32" t="s">
        <v>210</v>
      </c>
      <c r="B32" t="s">
        <v>46</v>
      </c>
      <c r="C32" s="58">
        <v>4</v>
      </c>
      <c r="D32" s="144">
        <v>27.96</v>
      </c>
      <c r="E32" s="58">
        <v>26</v>
      </c>
      <c r="F32" s="145">
        <v>15.09</v>
      </c>
      <c r="G32" s="58">
        <v>26</v>
      </c>
      <c r="H32" s="229">
        <v>24.41</v>
      </c>
      <c r="I32" s="58">
        <v>26</v>
      </c>
      <c r="J32" s="143" t="s">
        <v>173</v>
      </c>
      <c r="K32" t="s">
        <v>173</v>
      </c>
      <c r="L32" t="str">
        <f t="shared" si="0"/>
        <v>Gaming consol - Wii</v>
      </c>
      <c r="M32" s="233">
        <f t="shared" si="2"/>
        <v>-14.9391</v>
      </c>
      <c r="N32">
        <f>APP_MB!E66</f>
        <v>0.15090000000000001</v>
      </c>
      <c r="R32" s="230">
        <v>15.09</v>
      </c>
    </row>
    <row r="33" spans="1:18" ht="15.75" thickBot="1">
      <c r="A33" t="s">
        <v>211</v>
      </c>
      <c r="B33" t="s">
        <v>46</v>
      </c>
      <c r="C33" s="58">
        <v>4</v>
      </c>
      <c r="D33" s="144">
        <v>7.6</v>
      </c>
      <c r="E33" s="58">
        <v>125</v>
      </c>
      <c r="F33" s="145">
        <v>8.5</v>
      </c>
      <c r="G33" s="58">
        <v>125</v>
      </c>
      <c r="H33" s="229">
        <v>13</v>
      </c>
      <c r="I33" s="58">
        <v>125</v>
      </c>
      <c r="J33" s="143" t="s">
        <v>173</v>
      </c>
      <c r="K33" t="s">
        <v>173</v>
      </c>
      <c r="L33" t="str">
        <f t="shared" si="0"/>
        <v>Gaming consol - Xbox</v>
      </c>
      <c r="M33" s="233">
        <f t="shared" si="2"/>
        <v>-8.4149999999999991</v>
      </c>
      <c r="N33">
        <f>APP_MB!E67</f>
        <v>8.5000000000000006E-2</v>
      </c>
      <c r="R33" s="230">
        <v>8.5</v>
      </c>
    </row>
    <row r="34" spans="1:18" ht="15.75" thickBot="1">
      <c r="A34" t="s">
        <v>212</v>
      </c>
      <c r="B34" t="s">
        <v>46</v>
      </c>
      <c r="C34" s="58">
        <v>7</v>
      </c>
      <c r="D34" s="144">
        <v>91.89</v>
      </c>
      <c r="E34" s="58">
        <v>305</v>
      </c>
      <c r="F34" s="145">
        <v>72.510000000000005</v>
      </c>
      <c r="G34" s="58">
        <v>305</v>
      </c>
      <c r="H34" s="229">
        <v>105.71</v>
      </c>
      <c r="I34" s="58">
        <v>305</v>
      </c>
      <c r="J34" s="143" t="s">
        <v>173</v>
      </c>
      <c r="K34" t="s">
        <v>173</v>
      </c>
      <c r="L34" t="str">
        <f t="shared" si="0"/>
        <v xml:space="preserve">LCD TV </v>
      </c>
      <c r="M34" s="233">
        <f t="shared" si="2"/>
        <v>-71.784900000000007</v>
      </c>
      <c r="N34">
        <f>APP_MB!E68</f>
        <v>0.72510000000000008</v>
      </c>
      <c r="R34" s="230">
        <v>72.510000000000005</v>
      </c>
    </row>
    <row r="35" spans="1:18" ht="15.75" thickBot="1">
      <c r="A35" t="s">
        <v>213</v>
      </c>
      <c r="B35" t="s">
        <v>46</v>
      </c>
      <c r="C35" s="58">
        <v>7</v>
      </c>
      <c r="D35" s="144">
        <v>23</v>
      </c>
      <c r="E35" s="58">
        <v>223</v>
      </c>
      <c r="F35" s="145">
        <v>25</v>
      </c>
      <c r="G35" s="58">
        <v>209</v>
      </c>
      <c r="H35" s="229">
        <v>36</v>
      </c>
      <c r="I35" s="58">
        <v>199</v>
      </c>
      <c r="J35" s="143" t="s">
        <v>173</v>
      </c>
      <c r="K35" t="s">
        <v>173</v>
      </c>
      <c r="L35" t="str">
        <f t="shared" si="0"/>
        <v>LED TV</v>
      </c>
      <c r="M35" s="233">
        <f t="shared" si="2"/>
        <v>-24.75</v>
      </c>
      <c r="N35">
        <f>APP_MB!E69</f>
        <v>0.25</v>
      </c>
      <c r="R35" s="230">
        <v>25</v>
      </c>
    </row>
    <row r="36" spans="1:18" ht="15.75" thickBot="1">
      <c r="A36" t="s">
        <v>215</v>
      </c>
      <c r="B36" t="s">
        <v>46</v>
      </c>
      <c r="C36" s="58">
        <v>7</v>
      </c>
      <c r="D36" s="144">
        <v>43.92</v>
      </c>
      <c r="E36" s="58">
        <v>439</v>
      </c>
      <c r="F36" s="145">
        <v>31.95</v>
      </c>
      <c r="G36" s="58">
        <v>439</v>
      </c>
      <c r="H36" s="229">
        <v>45.14</v>
      </c>
      <c r="I36" s="58">
        <v>437</v>
      </c>
      <c r="J36" s="143" t="s">
        <v>173</v>
      </c>
      <c r="K36" t="s">
        <v>173</v>
      </c>
      <c r="L36" t="str">
        <f t="shared" si="0"/>
        <v>Plasma TV</v>
      </c>
      <c r="M36" s="233">
        <f t="shared" si="2"/>
        <v>-31.630499999999998</v>
      </c>
      <c r="N36">
        <f>APP_MB!E70</f>
        <v>0.31950000000000001</v>
      </c>
      <c r="R36" s="230">
        <v>31.95</v>
      </c>
    </row>
    <row r="37" spans="1:18" ht="15.75" thickBot="1">
      <c r="A37" t="s">
        <v>216</v>
      </c>
      <c r="B37" t="s">
        <v>46</v>
      </c>
      <c r="C37" s="58">
        <v>4</v>
      </c>
      <c r="D37" s="144">
        <v>62</v>
      </c>
      <c r="E37" s="58">
        <v>198</v>
      </c>
      <c r="F37" s="145">
        <v>22</v>
      </c>
      <c r="G37" s="58">
        <v>198</v>
      </c>
      <c r="H37" s="229">
        <v>33.92</v>
      </c>
      <c r="I37" s="58">
        <v>197</v>
      </c>
      <c r="J37" s="143" t="s">
        <v>173</v>
      </c>
      <c r="K37" t="s">
        <v>173</v>
      </c>
      <c r="L37" t="str">
        <f t="shared" ref="L37:L68" si="3">A37</f>
        <v>Settop box</v>
      </c>
      <c r="M37" s="233">
        <f t="shared" si="2"/>
        <v>-21.78</v>
      </c>
      <c r="N37">
        <f>APP_MB!E71</f>
        <v>0.22</v>
      </c>
      <c r="R37" s="230">
        <v>22</v>
      </c>
    </row>
    <row r="38" spans="1:18" ht="15.75" thickBot="1">
      <c r="A38" t="s">
        <v>143</v>
      </c>
      <c r="B38" t="s">
        <v>46</v>
      </c>
      <c r="C38" s="58">
        <v>10</v>
      </c>
      <c r="D38" s="144">
        <v>94.87</v>
      </c>
      <c r="E38" s="58">
        <v>100</v>
      </c>
      <c r="F38" s="145">
        <v>84.81</v>
      </c>
      <c r="G38" s="58">
        <v>75</v>
      </c>
      <c r="H38" s="229">
        <v>87.78</v>
      </c>
      <c r="I38" s="58">
        <v>100</v>
      </c>
      <c r="J38" s="143">
        <v>64.44</v>
      </c>
      <c r="K38">
        <v>50</v>
      </c>
      <c r="L38" t="str">
        <f t="shared" si="3"/>
        <v>Stereo systems</v>
      </c>
      <c r="M38" s="233">
        <f t="shared" si="2"/>
        <v>-83.9619</v>
      </c>
      <c r="N38">
        <f>APP_MB!E72</f>
        <v>0.84810000000000008</v>
      </c>
      <c r="R38" s="230">
        <v>84.81</v>
      </c>
    </row>
    <row r="39" spans="1:18" ht="15.75" thickBot="1">
      <c r="A39" s="220" t="s">
        <v>217</v>
      </c>
      <c r="B39" s="220" t="s">
        <v>46</v>
      </c>
      <c r="C39" s="221">
        <v>0</v>
      </c>
      <c r="D39" s="221">
        <v>0</v>
      </c>
      <c r="E39" s="221">
        <v>0</v>
      </c>
      <c r="F39" s="221">
        <v>0</v>
      </c>
      <c r="G39" s="221">
        <v>0</v>
      </c>
      <c r="H39" s="222">
        <v>0</v>
      </c>
      <c r="I39" s="221">
        <v>0</v>
      </c>
      <c r="J39" s="222">
        <v>0</v>
      </c>
      <c r="K39" s="220">
        <v>0</v>
      </c>
      <c r="L39" s="220" t="str">
        <f t="shared" si="3"/>
        <v>Stereo systems standby</v>
      </c>
      <c r="M39" s="233">
        <f t="shared" si="2"/>
        <v>0</v>
      </c>
      <c r="N39">
        <f>APP_MB!E73</f>
        <v>0</v>
      </c>
      <c r="R39" s="231">
        <v>0</v>
      </c>
    </row>
    <row r="40" spans="1:18" ht="15.75" thickBot="1">
      <c r="A40" t="s">
        <v>218</v>
      </c>
      <c r="B40" t="s">
        <v>46</v>
      </c>
      <c r="C40" s="58">
        <v>4</v>
      </c>
      <c r="D40" s="144">
        <v>40</v>
      </c>
      <c r="E40" s="58">
        <v>100</v>
      </c>
      <c r="F40" s="145">
        <v>27</v>
      </c>
      <c r="G40" s="58">
        <v>100</v>
      </c>
      <c r="H40" s="142">
        <v>37</v>
      </c>
      <c r="I40" s="58">
        <v>100</v>
      </c>
      <c r="J40" s="143" t="s">
        <v>173</v>
      </c>
      <c r="K40" t="s">
        <v>173</v>
      </c>
      <c r="L40" t="str">
        <f t="shared" si="3"/>
        <v>Surround sound</v>
      </c>
      <c r="M40" s="233">
        <f t="shared" si="2"/>
        <v>-26.73</v>
      </c>
      <c r="N40">
        <f>APP_MB!E74</f>
        <v>0.27</v>
      </c>
      <c r="R40" s="230">
        <v>27</v>
      </c>
    </row>
    <row r="41" spans="1:18" ht="15.75" thickBot="1">
      <c r="A41" t="s">
        <v>142</v>
      </c>
      <c r="B41" t="s">
        <v>46</v>
      </c>
      <c r="C41" s="58">
        <v>10</v>
      </c>
      <c r="D41" s="144">
        <v>69.989999999999995</v>
      </c>
      <c r="E41" s="58">
        <v>13</v>
      </c>
      <c r="F41" s="145">
        <v>51.52</v>
      </c>
      <c r="G41" s="58">
        <v>13</v>
      </c>
      <c r="H41" s="142">
        <v>67.92</v>
      </c>
      <c r="I41" s="58">
        <v>13</v>
      </c>
      <c r="J41" s="143">
        <v>29.48</v>
      </c>
      <c r="K41">
        <v>6</v>
      </c>
      <c r="L41" t="str">
        <f t="shared" si="3"/>
        <v>Videos</v>
      </c>
      <c r="M41" s="233">
        <f t="shared" si="2"/>
        <v>-51.004800000000003</v>
      </c>
      <c r="N41">
        <f>APP_MB!E75</f>
        <v>0.51519999999999999</v>
      </c>
      <c r="R41" s="230">
        <v>51.52</v>
      </c>
    </row>
    <row r="42" spans="1:18" ht="15.75" thickBot="1">
      <c r="A42" s="220" t="s">
        <v>219</v>
      </c>
      <c r="B42" s="220" t="s">
        <v>46</v>
      </c>
      <c r="C42" s="221">
        <v>0</v>
      </c>
      <c r="D42" s="221">
        <v>0</v>
      </c>
      <c r="E42" s="221">
        <v>0</v>
      </c>
      <c r="F42" s="221">
        <v>0</v>
      </c>
      <c r="G42" s="221">
        <v>0</v>
      </c>
      <c r="H42" s="222">
        <v>0</v>
      </c>
      <c r="I42" s="221">
        <v>0</v>
      </c>
      <c r="J42" s="222">
        <v>0</v>
      </c>
      <c r="K42" s="220">
        <v>0</v>
      </c>
      <c r="L42" s="220" t="str">
        <f t="shared" si="3"/>
        <v>Videos standby</v>
      </c>
      <c r="M42" s="220"/>
      <c r="R42" s="230">
        <v>43.02</v>
      </c>
    </row>
    <row r="43" spans="1:18" ht="15.75" thickBot="1">
      <c r="A43" t="s">
        <v>148</v>
      </c>
      <c r="B43" t="s">
        <v>145</v>
      </c>
      <c r="C43" s="58">
        <v>13</v>
      </c>
      <c r="D43" s="144">
        <v>2.4</v>
      </c>
      <c r="E43" s="58">
        <v>363</v>
      </c>
      <c r="F43" s="145">
        <v>1.69</v>
      </c>
      <c r="G43" s="58">
        <v>374</v>
      </c>
      <c r="H43" s="142">
        <v>22.29</v>
      </c>
      <c r="I43" s="58">
        <v>363</v>
      </c>
      <c r="J43" s="143" t="s">
        <v>173</v>
      </c>
      <c r="K43" t="s">
        <v>173</v>
      </c>
      <c r="L43" t="str">
        <f t="shared" si="3"/>
        <v>Central Heating - natural gas</v>
      </c>
    </row>
    <row r="44" spans="1:18" ht="15.75" thickBot="1">
      <c r="A44" t="s">
        <v>149</v>
      </c>
      <c r="B44" t="s">
        <v>145</v>
      </c>
      <c r="C44" s="58">
        <v>15</v>
      </c>
      <c r="D44" s="144">
        <v>22.91</v>
      </c>
      <c r="E44" s="58">
        <v>312</v>
      </c>
      <c r="F44" s="145" t="s">
        <v>173</v>
      </c>
      <c r="G44" s="58" t="s">
        <v>173</v>
      </c>
      <c r="H44" s="142">
        <v>9.8699999999999992</v>
      </c>
      <c r="I44" s="58">
        <v>312</v>
      </c>
      <c r="J44" s="143" t="s">
        <v>173</v>
      </c>
      <c r="K44" t="s">
        <v>173</v>
      </c>
      <c r="L44" t="str">
        <f t="shared" si="3"/>
        <v>Central Heating - oil</v>
      </c>
    </row>
    <row r="45" spans="1:18" ht="15.75" thickBot="1">
      <c r="A45" t="s">
        <v>144</v>
      </c>
      <c r="B45" t="s">
        <v>145</v>
      </c>
      <c r="C45" s="58">
        <v>10</v>
      </c>
      <c r="D45" s="144">
        <v>149</v>
      </c>
      <c r="E45" s="58">
        <v>127</v>
      </c>
      <c r="F45" s="145" t="s">
        <v>173</v>
      </c>
      <c r="G45" s="58" t="s">
        <v>173</v>
      </c>
      <c r="H45" s="142">
        <v>56</v>
      </c>
      <c r="I45" s="58">
        <v>175</v>
      </c>
      <c r="J45" s="143" t="s">
        <v>173</v>
      </c>
      <c r="K45" t="s">
        <v>173</v>
      </c>
      <c r="L45" t="str">
        <f t="shared" si="3"/>
        <v>Circulation pumps</v>
      </c>
    </row>
    <row r="46" spans="1:18" ht="15.75" thickBot="1">
      <c r="A46" t="s">
        <v>147</v>
      </c>
      <c r="B46" t="s">
        <v>145</v>
      </c>
      <c r="C46" s="58">
        <v>25</v>
      </c>
      <c r="D46" s="144">
        <v>2.78</v>
      </c>
      <c r="E46" s="58">
        <v>7200</v>
      </c>
      <c r="F46" s="145">
        <v>2.13</v>
      </c>
      <c r="G46" s="58">
        <v>3500</v>
      </c>
      <c r="H46" s="142">
        <v>3</v>
      </c>
      <c r="I46" s="58">
        <v>6800</v>
      </c>
      <c r="J46" s="143">
        <v>81.400000000000006</v>
      </c>
      <c r="K46">
        <v>750</v>
      </c>
      <c r="L46" t="str">
        <f t="shared" si="3"/>
        <v>Electric radiators</v>
      </c>
    </row>
    <row r="47" spans="1:18" ht="15.75" thickBot="1">
      <c r="A47" t="s">
        <v>150</v>
      </c>
      <c r="B47" t="s">
        <v>145</v>
      </c>
      <c r="C47" s="58">
        <v>25</v>
      </c>
      <c r="D47" s="144">
        <v>12.85</v>
      </c>
      <c r="E47" s="58">
        <v>710</v>
      </c>
      <c r="F47" s="145">
        <v>11.69</v>
      </c>
      <c r="G47" s="58">
        <v>150</v>
      </c>
      <c r="H47" s="142">
        <v>15.54</v>
      </c>
      <c r="I47" s="58">
        <v>484</v>
      </c>
      <c r="J47" s="143">
        <v>50</v>
      </c>
      <c r="K47">
        <v>500</v>
      </c>
      <c r="L47" t="str">
        <f t="shared" si="3"/>
        <v>Electric radiators Partial</v>
      </c>
    </row>
    <row r="48" spans="1:18" ht="15.75" thickBot="1">
      <c r="A48" t="s">
        <v>146</v>
      </c>
      <c r="B48" t="s">
        <v>145</v>
      </c>
      <c r="C48" s="58">
        <v>12</v>
      </c>
      <c r="D48" s="144">
        <v>30.07</v>
      </c>
      <c r="E48" s="58">
        <v>2313</v>
      </c>
      <c r="F48" s="145">
        <v>3.5</v>
      </c>
      <c r="G48" s="58">
        <v>1611</v>
      </c>
      <c r="H48" s="142">
        <v>11.83</v>
      </c>
      <c r="I48" s="58">
        <v>2313</v>
      </c>
      <c r="J48" s="143">
        <v>96.4</v>
      </c>
      <c r="K48">
        <v>769</v>
      </c>
      <c r="L48" t="str">
        <f t="shared" si="3"/>
        <v>Electric water heaters</v>
      </c>
    </row>
    <row r="49" spans="1:14" ht="15.75" thickBot="1">
      <c r="A49" t="s">
        <v>221</v>
      </c>
      <c r="B49" t="s">
        <v>145</v>
      </c>
      <c r="C49" s="58">
        <v>15</v>
      </c>
      <c r="D49" s="144">
        <v>5</v>
      </c>
      <c r="E49" s="58">
        <v>3293</v>
      </c>
      <c r="F49" s="145">
        <v>1</v>
      </c>
      <c r="G49" s="58">
        <v>3072</v>
      </c>
      <c r="H49" s="142">
        <v>5</v>
      </c>
      <c r="I49" s="58">
        <v>3064</v>
      </c>
      <c r="J49" s="143">
        <v>24.6</v>
      </c>
      <c r="K49">
        <v>1599</v>
      </c>
      <c r="L49" t="str">
        <f t="shared" si="3"/>
        <v>Heat pumps air/air</v>
      </c>
    </row>
    <row r="50" spans="1:14" ht="15.75" thickBot="1">
      <c r="A50" t="s">
        <v>222</v>
      </c>
      <c r="B50" t="s">
        <v>145</v>
      </c>
      <c r="C50" s="58">
        <v>20</v>
      </c>
      <c r="D50" s="144">
        <v>3</v>
      </c>
      <c r="E50" s="58">
        <v>2401</v>
      </c>
      <c r="F50" s="145">
        <v>0.1</v>
      </c>
      <c r="G50" s="58">
        <v>2557</v>
      </c>
      <c r="H50" s="142">
        <v>2</v>
      </c>
      <c r="I50" s="58">
        <v>2390</v>
      </c>
      <c r="J50" s="143">
        <v>0.5</v>
      </c>
      <c r="K50">
        <v>1761</v>
      </c>
      <c r="L50" t="str">
        <f t="shared" si="3"/>
        <v>Heat pumps air/water</v>
      </c>
    </row>
    <row r="51" spans="1:14" ht="15.75" thickBot="1">
      <c r="A51" t="s">
        <v>223</v>
      </c>
      <c r="B51" t="s">
        <v>145</v>
      </c>
      <c r="C51" s="58">
        <v>20</v>
      </c>
      <c r="D51" s="144">
        <v>2</v>
      </c>
      <c r="E51" s="58">
        <v>3178</v>
      </c>
      <c r="F51" s="145">
        <v>1</v>
      </c>
      <c r="G51" s="58">
        <v>2935</v>
      </c>
      <c r="H51" s="142">
        <v>5</v>
      </c>
      <c r="I51" s="58">
        <v>2986</v>
      </c>
      <c r="J51" s="143" t="s">
        <v>173</v>
      </c>
      <c r="K51" t="s">
        <v>173</v>
      </c>
      <c r="L51" t="str">
        <f t="shared" si="3"/>
        <v>Heat pumps liquid/water</v>
      </c>
    </row>
    <row r="52" spans="1:14" ht="15.75" thickBot="1">
      <c r="A52" t="s">
        <v>224</v>
      </c>
      <c r="B52" t="s">
        <v>145</v>
      </c>
      <c r="C52" s="58">
        <v>6</v>
      </c>
      <c r="D52" s="144">
        <v>0.06</v>
      </c>
      <c r="E52" s="58">
        <v>500</v>
      </c>
      <c r="F52" s="145">
        <v>0.02</v>
      </c>
      <c r="G52" s="58">
        <v>500</v>
      </c>
      <c r="H52" s="142">
        <v>0.01</v>
      </c>
      <c r="I52" s="58">
        <v>500</v>
      </c>
      <c r="J52" s="143" t="s">
        <v>173</v>
      </c>
      <c r="K52" t="s">
        <v>173</v>
      </c>
      <c r="L52" t="str">
        <f t="shared" si="3"/>
        <v>Waterbed</v>
      </c>
    </row>
    <row r="53" spans="1:14" ht="15.75" thickBot="1">
      <c r="A53" t="s">
        <v>151</v>
      </c>
      <c r="B53" t="s">
        <v>47</v>
      </c>
      <c r="C53" s="58">
        <v>5</v>
      </c>
      <c r="D53" s="144">
        <v>1483</v>
      </c>
      <c r="E53" s="58">
        <v>8</v>
      </c>
      <c r="F53" s="145">
        <v>651</v>
      </c>
      <c r="G53" s="58">
        <v>9</v>
      </c>
      <c r="H53" s="142">
        <v>1119</v>
      </c>
      <c r="I53" s="58">
        <v>8</v>
      </c>
      <c r="J53" s="143">
        <v>179.44</v>
      </c>
      <c r="K53">
        <v>11</v>
      </c>
      <c r="L53" t="str">
        <f t="shared" si="3"/>
        <v>Energy saving bulbs</v>
      </c>
    </row>
    <row r="54" spans="1:14" ht="15.75" thickBot="1">
      <c r="A54" t="s">
        <v>153</v>
      </c>
      <c r="B54" t="s">
        <v>47</v>
      </c>
      <c r="C54" s="58">
        <v>5</v>
      </c>
      <c r="D54" s="144">
        <v>657</v>
      </c>
      <c r="E54" s="58">
        <v>21</v>
      </c>
      <c r="F54" s="145">
        <v>120</v>
      </c>
      <c r="G54" s="58">
        <v>31</v>
      </c>
      <c r="H54" s="142">
        <v>244</v>
      </c>
      <c r="I54" s="58">
        <v>28</v>
      </c>
      <c r="J54" s="143">
        <v>100</v>
      </c>
      <c r="K54">
        <v>31</v>
      </c>
      <c r="L54" t="str">
        <f t="shared" si="3"/>
        <v>Fluorescent tubes</v>
      </c>
    </row>
    <row r="55" spans="1:14" ht="15.75" thickBot="1">
      <c r="A55" t="s">
        <v>154</v>
      </c>
      <c r="B55" t="s">
        <v>47</v>
      </c>
      <c r="C55" s="58">
        <v>3</v>
      </c>
      <c r="D55" s="144">
        <v>762</v>
      </c>
      <c r="E55" s="58">
        <v>24</v>
      </c>
      <c r="F55" s="145">
        <v>386</v>
      </c>
      <c r="G55" s="58">
        <v>24</v>
      </c>
      <c r="H55" s="142">
        <v>796</v>
      </c>
      <c r="I55" s="58">
        <v>24</v>
      </c>
      <c r="J55" s="143">
        <v>248.48</v>
      </c>
      <c r="K55">
        <v>24</v>
      </c>
      <c r="L55" t="str">
        <f t="shared" si="3"/>
        <v>Halogen bulbs</v>
      </c>
    </row>
    <row r="56" spans="1:14" ht="15.75" thickBot="1">
      <c r="A56" s="220" t="s">
        <v>225</v>
      </c>
      <c r="B56" s="220" t="s">
        <v>47</v>
      </c>
      <c r="C56" s="221">
        <v>0</v>
      </c>
      <c r="D56" s="221">
        <v>0</v>
      </c>
      <c r="E56" s="221">
        <v>0</v>
      </c>
      <c r="F56" s="221">
        <v>0</v>
      </c>
      <c r="G56" s="221">
        <v>0</v>
      </c>
      <c r="H56" s="222">
        <v>0</v>
      </c>
      <c r="I56" s="221">
        <v>0</v>
      </c>
      <c r="J56" s="222">
        <v>0</v>
      </c>
      <c r="K56" s="220">
        <v>0</v>
      </c>
      <c r="L56" s="220" t="str">
        <f t="shared" si="3"/>
        <v>Halogen bulbs standby</v>
      </c>
      <c r="M56" s="220"/>
    </row>
    <row r="57" spans="1:14" ht="15.75" thickBot="1">
      <c r="A57" t="s">
        <v>152</v>
      </c>
      <c r="B57" t="s">
        <v>47</v>
      </c>
      <c r="C57" s="58">
        <v>1</v>
      </c>
      <c r="D57" s="144">
        <v>611</v>
      </c>
      <c r="E57" s="58">
        <v>25</v>
      </c>
      <c r="F57" s="145">
        <v>293</v>
      </c>
      <c r="G57" s="58">
        <v>25</v>
      </c>
      <c r="H57" s="142">
        <v>415</v>
      </c>
      <c r="I57" s="58">
        <v>25</v>
      </c>
      <c r="J57" s="143">
        <v>227</v>
      </c>
      <c r="K57">
        <v>15</v>
      </c>
      <c r="L57" t="str">
        <f t="shared" si="3"/>
        <v>Incandescent light bulb</v>
      </c>
    </row>
    <row r="58" spans="1:14" ht="15.75" thickBot="1">
      <c r="A58" t="s">
        <v>226</v>
      </c>
      <c r="B58" t="s">
        <v>47</v>
      </c>
      <c r="C58" s="58">
        <v>5</v>
      </c>
      <c r="D58" s="144">
        <v>254</v>
      </c>
      <c r="E58" s="58">
        <v>7</v>
      </c>
      <c r="F58" s="145">
        <v>126</v>
      </c>
      <c r="G58" s="58">
        <v>7</v>
      </c>
      <c r="H58" s="142">
        <v>221</v>
      </c>
      <c r="I58" s="58">
        <v>7</v>
      </c>
      <c r="J58" s="143" t="s">
        <v>173</v>
      </c>
      <c r="K58" t="s">
        <v>173</v>
      </c>
      <c r="L58" t="str">
        <f t="shared" si="3"/>
        <v>LED light</v>
      </c>
    </row>
    <row r="59" spans="1:14" ht="15.75" thickBot="1">
      <c r="A59" t="s">
        <v>155</v>
      </c>
      <c r="B59" t="s">
        <v>155</v>
      </c>
      <c r="C59" s="58">
        <v>5</v>
      </c>
      <c r="D59" s="144"/>
      <c r="E59" s="58"/>
      <c r="F59" s="58">
        <v>353.68421052631578</v>
      </c>
      <c r="G59" s="58">
        <v>37.109375</v>
      </c>
      <c r="H59" s="58">
        <v>576</v>
      </c>
      <c r="I59" s="58">
        <v>37.109375</v>
      </c>
      <c r="J59" s="143"/>
      <c r="L59" t="str">
        <f t="shared" si="3"/>
        <v xml:space="preserve">Miscellaneous  </v>
      </c>
    </row>
    <row r="60" spans="1:14" ht="15.75" thickBot="1">
      <c r="A60" s="220" t="s">
        <v>227</v>
      </c>
      <c r="B60" s="220" t="s">
        <v>155</v>
      </c>
      <c r="C60" s="221">
        <v>0</v>
      </c>
      <c r="D60" s="221">
        <v>0</v>
      </c>
      <c r="E60" s="221">
        <v>0</v>
      </c>
      <c r="F60" s="221">
        <v>0</v>
      </c>
      <c r="G60" s="221">
        <v>0</v>
      </c>
      <c r="H60" s="222">
        <v>0</v>
      </c>
      <c r="I60" s="221">
        <v>0</v>
      </c>
      <c r="J60" s="222">
        <v>0</v>
      </c>
      <c r="K60" s="220">
        <v>0</v>
      </c>
      <c r="L60" s="220" t="str">
        <f t="shared" si="3"/>
        <v>Miscellaneous   standby</v>
      </c>
      <c r="M60" s="220"/>
      <c r="N60" s="220"/>
    </row>
    <row r="61" spans="1:14" ht="15.75" thickBot="1">
      <c r="A61" t="s">
        <v>157</v>
      </c>
      <c r="B61" t="s">
        <v>48</v>
      </c>
      <c r="C61" s="58">
        <v>12</v>
      </c>
      <c r="D61" s="144">
        <v>80.19</v>
      </c>
      <c r="E61" s="58">
        <v>263</v>
      </c>
      <c r="F61" s="145">
        <v>9.14</v>
      </c>
      <c r="G61" s="58">
        <v>242</v>
      </c>
      <c r="H61" s="142">
        <v>44.03</v>
      </c>
      <c r="I61" s="58">
        <v>256</v>
      </c>
      <c r="J61" s="143">
        <v>7.44</v>
      </c>
      <c r="K61">
        <v>189</v>
      </c>
      <c r="L61" t="str">
        <f t="shared" si="3"/>
        <v>Chest freezer 1st</v>
      </c>
    </row>
    <row r="62" spans="1:14" ht="15.75" thickBot="1">
      <c r="A62" t="s">
        <v>228</v>
      </c>
      <c r="B62" t="s">
        <v>48</v>
      </c>
      <c r="C62" s="221">
        <v>0</v>
      </c>
      <c r="D62" s="221">
        <v>0</v>
      </c>
      <c r="E62" s="221">
        <v>0</v>
      </c>
      <c r="F62" s="221">
        <v>0</v>
      </c>
      <c r="G62" s="221">
        <v>0</v>
      </c>
      <c r="H62" s="222">
        <v>0</v>
      </c>
      <c r="I62" s="221">
        <v>0</v>
      </c>
      <c r="J62" s="222">
        <v>0</v>
      </c>
      <c r="K62" s="220">
        <v>0</v>
      </c>
      <c r="L62" t="str">
        <f t="shared" si="3"/>
        <v>Chest freezer 2nd standby</v>
      </c>
    </row>
    <row r="63" spans="1:14" ht="15.75" thickBot="1">
      <c r="A63" t="s">
        <v>156</v>
      </c>
      <c r="B63" t="s">
        <v>48</v>
      </c>
      <c r="C63" s="58">
        <v>9</v>
      </c>
      <c r="D63" s="144">
        <v>48.79</v>
      </c>
      <c r="E63" s="58">
        <v>268</v>
      </c>
      <c r="F63" s="145">
        <v>85.65</v>
      </c>
      <c r="G63" s="58">
        <v>268</v>
      </c>
      <c r="H63" s="142">
        <v>49.13</v>
      </c>
      <c r="I63" s="58">
        <v>268</v>
      </c>
      <c r="J63" s="143">
        <v>57.37</v>
      </c>
      <c r="K63">
        <v>188</v>
      </c>
      <c r="L63" t="str">
        <f t="shared" si="3"/>
        <v>Combi fridges</v>
      </c>
    </row>
    <row r="64" spans="1:14" ht="15.75" thickBot="1">
      <c r="A64" s="220" t="s">
        <v>229</v>
      </c>
      <c r="B64" s="220" t="s">
        <v>48</v>
      </c>
      <c r="C64" s="221">
        <v>0</v>
      </c>
      <c r="D64" s="221">
        <v>0</v>
      </c>
      <c r="E64" s="221">
        <v>0</v>
      </c>
      <c r="F64" s="221">
        <v>0</v>
      </c>
      <c r="G64" s="221">
        <v>0</v>
      </c>
      <c r="H64" s="222">
        <v>0</v>
      </c>
      <c r="I64" s="221">
        <v>0</v>
      </c>
      <c r="J64" s="222">
        <v>0</v>
      </c>
      <c r="K64" s="220">
        <v>0</v>
      </c>
      <c r="L64" s="220" t="str">
        <f t="shared" si="3"/>
        <v>Combi fridges standby</v>
      </c>
      <c r="M64" s="220"/>
    </row>
    <row r="65" spans="1:15" ht="15.75" thickBot="1">
      <c r="A65" t="s">
        <v>158</v>
      </c>
      <c r="B65" t="s">
        <v>48</v>
      </c>
      <c r="C65" s="58">
        <v>11</v>
      </c>
      <c r="D65" s="144">
        <v>8.93</v>
      </c>
      <c r="E65" s="58">
        <v>185</v>
      </c>
      <c r="F65" s="145">
        <v>19.760000000000002</v>
      </c>
      <c r="G65" s="58">
        <v>185</v>
      </c>
      <c r="H65" s="142">
        <v>12.99</v>
      </c>
      <c r="I65" s="58">
        <v>186</v>
      </c>
      <c r="J65" s="143">
        <v>44.14</v>
      </c>
      <c r="K65">
        <v>134</v>
      </c>
      <c r="L65" t="str">
        <f t="shared" si="3"/>
        <v>Fridges with freezer compartment</v>
      </c>
    </row>
    <row r="66" spans="1:15">
      <c r="A66" s="220" t="s">
        <v>230</v>
      </c>
      <c r="B66" s="220" t="s">
        <v>48</v>
      </c>
      <c r="C66" s="220">
        <v>0</v>
      </c>
      <c r="D66" s="220">
        <v>0</v>
      </c>
      <c r="E66" s="220">
        <v>0</v>
      </c>
      <c r="F66" s="220">
        <v>0</v>
      </c>
      <c r="G66" s="220">
        <v>0</v>
      </c>
      <c r="H66" s="220">
        <v>0</v>
      </c>
      <c r="I66" s="220">
        <v>0</v>
      </c>
      <c r="J66" s="220">
        <v>0</v>
      </c>
      <c r="K66" s="220">
        <v>0</v>
      </c>
      <c r="L66" s="220" t="str">
        <f t="shared" si="3"/>
        <v>Fridges with freezer compartment standby</v>
      </c>
      <c r="M66" s="220"/>
      <c r="N66" s="220"/>
      <c r="O66" s="220"/>
    </row>
    <row r="67" spans="1:15" ht="15.75" thickBot="1">
      <c r="A67" t="s">
        <v>159</v>
      </c>
      <c r="B67" t="s">
        <v>48</v>
      </c>
      <c r="C67" s="58">
        <v>9</v>
      </c>
      <c r="D67" s="144">
        <v>86.3</v>
      </c>
      <c r="E67" s="58">
        <v>141</v>
      </c>
      <c r="F67" s="145">
        <v>29.89</v>
      </c>
      <c r="G67" s="58">
        <v>140</v>
      </c>
      <c r="H67" s="142">
        <v>73.010000000000005</v>
      </c>
      <c r="I67" s="58">
        <v>140</v>
      </c>
      <c r="J67" s="143">
        <v>22.5</v>
      </c>
      <c r="K67">
        <v>93</v>
      </c>
      <c r="L67" t="str">
        <f t="shared" si="3"/>
        <v>Fridges without freezer compartment</v>
      </c>
    </row>
    <row r="68" spans="1:15" ht="15.75" thickBot="1">
      <c r="A68" s="220" t="s">
        <v>231</v>
      </c>
      <c r="B68" s="220" t="s">
        <v>48</v>
      </c>
      <c r="C68" s="221">
        <v>0</v>
      </c>
      <c r="D68" s="221">
        <v>0</v>
      </c>
      <c r="E68" s="221">
        <v>0</v>
      </c>
      <c r="F68" s="221">
        <v>0</v>
      </c>
      <c r="G68" s="221">
        <v>0</v>
      </c>
      <c r="H68" s="222">
        <v>0</v>
      </c>
      <c r="I68" s="221">
        <v>0</v>
      </c>
      <c r="J68" s="222">
        <v>0</v>
      </c>
      <c r="K68" s="220">
        <v>0</v>
      </c>
      <c r="L68" s="220" t="str">
        <f t="shared" si="3"/>
        <v>Fridges without freezer compartment standby</v>
      </c>
      <c r="M68" s="220"/>
      <c r="N68" s="220"/>
      <c r="O68" s="220"/>
    </row>
    <row r="69" spans="1:15" ht="15.75" thickBot="1">
      <c r="A69" t="s">
        <v>160</v>
      </c>
      <c r="B69" t="s">
        <v>48</v>
      </c>
      <c r="C69" s="58">
        <v>9</v>
      </c>
      <c r="D69" s="144">
        <v>39.61</v>
      </c>
      <c r="E69" s="58">
        <v>234</v>
      </c>
      <c r="F69" s="145">
        <v>19</v>
      </c>
      <c r="G69" s="58">
        <v>240</v>
      </c>
      <c r="H69" s="142">
        <v>42.3</v>
      </c>
      <c r="I69" s="58">
        <v>234</v>
      </c>
      <c r="J69" s="143">
        <v>15.89</v>
      </c>
      <c r="K69">
        <v>135</v>
      </c>
      <c r="L69" t="str">
        <f t="shared" ref="L69:L76" si="4">A69</f>
        <v>Upright freezers</v>
      </c>
    </row>
    <row r="70" spans="1:15" ht="15.75" thickBot="1">
      <c r="A70" s="220" t="s">
        <v>232</v>
      </c>
      <c r="B70" s="220" t="s">
        <v>48</v>
      </c>
      <c r="C70" s="221">
        <v>0</v>
      </c>
      <c r="D70" s="221">
        <v>0</v>
      </c>
      <c r="E70" s="221">
        <v>0</v>
      </c>
      <c r="F70" s="221">
        <v>0</v>
      </c>
      <c r="G70" s="221">
        <v>0</v>
      </c>
      <c r="H70" s="222">
        <v>0</v>
      </c>
      <c r="I70" s="221">
        <v>0</v>
      </c>
      <c r="J70" s="222">
        <v>0</v>
      </c>
      <c r="K70" s="220">
        <v>0</v>
      </c>
      <c r="L70" s="220" t="str">
        <f t="shared" si="4"/>
        <v>Upright freezers standby</v>
      </c>
      <c r="M70" s="220"/>
      <c r="N70" s="220"/>
    </row>
    <row r="71" spans="1:15" ht="15.75" thickBot="1">
      <c r="A71" t="s">
        <v>161</v>
      </c>
      <c r="B71" t="s">
        <v>162</v>
      </c>
      <c r="C71" s="58">
        <v>10</v>
      </c>
      <c r="D71" s="144">
        <v>87.11</v>
      </c>
      <c r="E71" s="58">
        <v>290</v>
      </c>
      <c r="F71" s="145">
        <v>45.04</v>
      </c>
      <c r="G71" s="58">
        <v>208</v>
      </c>
      <c r="H71" s="142">
        <v>84.51</v>
      </c>
      <c r="I71" s="58">
        <v>290</v>
      </c>
      <c r="J71" s="143">
        <v>54.2</v>
      </c>
      <c r="K71">
        <v>122</v>
      </c>
      <c r="L71" t="str">
        <f t="shared" si="4"/>
        <v>Dishwashers</v>
      </c>
    </row>
    <row r="72" spans="1:15" ht="15.75" thickBot="1">
      <c r="A72" s="220" t="s">
        <v>233</v>
      </c>
      <c r="B72" s="220" t="s">
        <v>162</v>
      </c>
      <c r="C72" s="221">
        <v>0</v>
      </c>
      <c r="D72" s="221">
        <v>0</v>
      </c>
      <c r="E72" s="221">
        <v>0</v>
      </c>
      <c r="F72" s="221">
        <v>0</v>
      </c>
      <c r="G72" s="221">
        <v>0</v>
      </c>
      <c r="H72" s="222">
        <v>0</v>
      </c>
      <c r="I72" s="221">
        <v>0</v>
      </c>
      <c r="J72" s="222">
        <v>0</v>
      </c>
      <c r="K72" s="220">
        <v>0</v>
      </c>
      <c r="L72" s="220" t="str">
        <f t="shared" si="4"/>
        <v>Dishwashers standby</v>
      </c>
      <c r="M72" s="220"/>
      <c r="N72" s="220"/>
      <c r="O72" s="220"/>
    </row>
    <row r="73" spans="1:15" ht="15.75" thickBot="1">
      <c r="A73" t="s">
        <v>163</v>
      </c>
      <c r="B73" t="s">
        <v>162</v>
      </c>
      <c r="C73" s="58">
        <v>11</v>
      </c>
      <c r="D73" s="144">
        <v>71.39</v>
      </c>
      <c r="E73" s="58">
        <v>512</v>
      </c>
      <c r="F73" s="145">
        <v>22.66</v>
      </c>
      <c r="G73" s="58">
        <v>330</v>
      </c>
      <c r="H73" s="142">
        <v>66.89</v>
      </c>
      <c r="I73" s="58">
        <v>475</v>
      </c>
      <c r="J73" s="143">
        <v>18.850000000000001</v>
      </c>
      <c r="K73">
        <v>146</v>
      </c>
      <c r="L73" t="str">
        <f t="shared" si="4"/>
        <v>Tumble dryers</v>
      </c>
    </row>
    <row r="74" spans="1:15" ht="15.75" thickBot="1">
      <c r="A74" s="220" t="s">
        <v>234</v>
      </c>
      <c r="B74" s="220" t="s">
        <v>162</v>
      </c>
      <c r="C74" s="221">
        <v>0</v>
      </c>
      <c r="D74" s="221">
        <v>0</v>
      </c>
      <c r="E74" s="221">
        <v>0</v>
      </c>
      <c r="F74" s="221">
        <v>0</v>
      </c>
      <c r="G74" s="221">
        <v>0</v>
      </c>
      <c r="H74" s="222">
        <v>0</v>
      </c>
      <c r="I74" s="221">
        <v>0</v>
      </c>
      <c r="J74" s="222">
        <v>0</v>
      </c>
      <c r="K74" s="220">
        <v>0</v>
      </c>
      <c r="L74" s="220" t="str">
        <f t="shared" si="4"/>
        <v>Tumble dryers standby</v>
      </c>
      <c r="M74" s="220"/>
      <c r="N74" s="220"/>
      <c r="O74" s="220"/>
    </row>
    <row r="75" spans="1:15" ht="15.75" thickBot="1">
      <c r="A75" t="s">
        <v>164</v>
      </c>
      <c r="B75" t="s">
        <v>162</v>
      </c>
      <c r="C75" s="58">
        <v>10</v>
      </c>
      <c r="D75" s="144">
        <v>96</v>
      </c>
      <c r="E75" s="58">
        <v>221</v>
      </c>
      <c r="F75" s="145">
        <v>59.4</v>
      </c>
      <c r="G75" s="58">
        <v>218</v>
      </c>
      <c r="H75" s="142">
        <v>98.73</v>
      </c>
      <c r="I75" s="58">
        <v>218</v>
      </c>
      <c r="J75" s="143">
        <v>57.9</v>
      </c>
      <c r="K75">
        <v>145</v>
      </c>
      <c r="L75" t="str">
        <f t="shared" si="4"/>
        <v>Washing machines</v>
      </c>
    </row>
    <row r="76" spans="1:15" ht="15.75" thickBot="1">
      <c r="A76" s="220" t="s">
        <v>235</v>
      </c>
      <c r="B76" s="220" t="s">
        <v>162</v>
      </c>
      <c r="C76" s="221">
        <v>0</v>
      </c>
      <c r="D76" s="221">
        <v>0</v>
      </c>
      <c r="E76" s="221">
        <v>0</v>
      </c>
      <c r="F76" s="221">
        <v>0</v>
      </c>
      <c r="G76" s="221">
        <v>0</v>
      </c>
      <c r="H76" s="222">
        <v>0</v>
      </c>
      <c r="I76" s="221">
        <v>0</v>
      </c>
      <c r="J76" s="222">
        <v>0</v>
      </c>
      <c r="K76" s="220">
        <v>0</v>
      </c>
      <c r="L76" s="220" t="str">
        <f t="shared" si="4"/>
        <v>Washing machines standby</v>
      </c>
      <c r="M76" s="220"/>
      <c r="N76" s="220"/>
      <c r="O76" s="220"/>
    </row>
  </sheetData>
  <sortState xmlns:xlrd2="http://schemas.microsoft.com/office/spreadsheetml/2017/richdata2" ref="A4:L75">
    <sortCondition ref="B4:B75"/>
    <sortCondition ref="A4:A75"/>
  </sortState>
  <mergeCells count="4">
    <mergeCell ref="D2:E2"/>
    <mergeCell ref="F2:G2"/>
    <mergeCell ref="H2:I2"/>
    <mergeCell ref="J2:K2"/>
  </mergeCells>
  <conditionalFormatting sqref="R26">
    <cfRule type="colorScale" priority="17">
      <colorScale>
        <cfvo type="min"/>
        <cfvo type="max"/>
        <color rgb="FFFCFCFF"/>
        <color rgb="FF63BE7B"/>
      </colorScale>
    </cfRule>
  </conditionalFormatting>
  <conditionalFormatting sqref="R27">
    <cfRule type="colorScale" priority="16">
      <colorScale>
        <cfvo type="min"/>
        <cfvo type="max"/>
        <color rgb="FFFCFCFF"/>
        <color rgb="FF63BE7B"/>
      </colorScale>
    </cfRule>
  </conditionalFormatting>
  <conditionalFormatting sqref="R28">
    <cfRule type="colorScale" priority="15">
      <colorScale>
        <cfvo type="min"/>
        <cfvo type="max"/>
        <color rgb="FFFCFCFF"/>
        <color rgb="FF63BE7B"/>
      </colorScale>
    </cfRule>
  </conditionalFormatting>
  <conditionalFormatting sqref="R30">
    <cfRule type="colorScale" priority="14">
      <colorScale>
        <cfvo type="min"/>
        <cfvo type="max"/>
        <color rgb="FFFCFCFF"/>
        <color rgb="FF63BE7B"/>
      </colorScale>
    </cfRule>
  </conditionalFormatting>
  <conditionalFormatting sqref="R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31">
    <cfRule type="colorScale" priority="12">
      <colorScale>
        <cfvo type="min"/>
        <cfvo type="max"/>
        <color rgb="FFFCFCFF"/>
        <color rgb="FF63BE7B"/>
      </colorScale>
    </cfRule>
  </conditionalFormatting>
  <conditionalFormatting sqref="R32">
    <cfRule type="colorScale" priority="11">
      <colorScale>
        <cfvo type="min"/>
        <cfvo type="max"/>
        <color rgb="FFFCFCFF"/>
        <color rgb="FF63BE7B"/>
      </colorScale>
    </cfRule>
  </conditionalFormatting>
  <conditionalFormatting sqref="R33">
    <cfRule type="colorScale" priority="10">
      <colorScale>
        <cfvo type="min"/>
        <cfvo type="max"/>
        <color rgb="FFFCFCFF"/>
        <color rgb="FF63BE7B"/>
      </colorScale>
    </cfRule>
  </conditionalFormatting>
  <conditionalFormatting sqref="R35">
    <cfRule type="colorScale" priority="9">
      <colorScale>
        <cfvo type="min"/>
        <cfvo type="max"/>
        <color rgb="FFFCFCFF"/>
        <color rgb="FF63BE7B"/>
      </colorScale>
    </cfRule>
  </conditionalFormatting>
  <conditionalFormatting sqref="R34">
    <cfRule type="colorScale" priority="8">
      <colorScale>
        <cfvo type="min"/>
        <cfvo type="max"/>
        <color rgb="FFFCFCFF"/>
        <color rgb="FF63BE7B"/>
      </colorScale>
    </cfRule>
  </conditionalFormatting>
  <conditionalFormatting sqref="R36">
    <cfRule type="colorScale" priority="7">
      <colorScale>
        <cfvo type="min"/>
        <cfvo type="max"/>
        <color rgb="FFFCFCFF"/>
        <color rgb="FF63BE7B"/>
      </colorScale>
    </cfRule>
  </conditionalFormatting>
  <conditionalFormatting sqref="R37">
    <cfRule type="colorScale" priority="6">
      <colorScale>
        <cfvo type="min"/>
        <cfvo type="max"/>
        <color rgb="FFFCFCFF"/>
        <color rgb="FF63BE7B"/>
      </colorScale>
    </cfRule>
  </conditionalFormatting>
  <conditionalFormatting sqref="R38">
    <cfRule type="colorScale" priority="5">
      <colorScale>
        <cfvo type="min"/>
        <cfvo type="max"/>
        <color rgb="FFFCFCFF"/>
        <color rgb="FF63BE7B"/>
      </colorScale>
    </cfRule>
  </conditionalFormatting>
  <conditionalFormatting sqref="R39">
    <cfRule type="colorScale" priority="4">
      <colorScale>
        <cfvo type="min"/>
        <cfvo type="max"/>
        <color rgb="FFFCFCFF"/>
        <color rgb="FF63BE7B"/>
      </colorScale>
    </cfRule>
  </conditionalFormatting>
  <conditionalFormatting sqref="R41">
    <cfRule type="colorScale" priority="3">
      <colorScale>
        <cfvo type="min"/>
        <cfvo type="max"/>
        <color rgb="FFFCFCFF"/>
        <color rgb="FF63BE7B"/>
      </colorScale>
    </cfRule>
  </conditionalFormatting>
  <conditionalFormatting sqref="R40">
    <cfRule type="colorScale" priority="2">
      <colorScale>
        <cfvo type="min"/>
        <cfvo type="max"/>
        <color rgb="FFFCFCFF"/>
        <color rgb="FF63BE7B"/>
      </colorScale>
    </cfRule>
  </conditionalFormatting>
  <conditionalFormatting sqref="R4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theme="4"/>
  </sheetPr>
  <dimension ref="A2:K12"/>
  <sheetViews>
    <sheetView workbookViewId="0">
      <selection activeCell="H44" sqref="H44"/>
    </sheetView>
  </sheetViews>
  <sheetFormatPr defaultRowHeight="12.75"/>
  <cols>
    <col min="1" max="1" width="39.5703125" bestFit="1" customWidth="1"/>
    <col min="7" max="7" width="0.140625" customWidth="1"/>
    <col min="8" max="8" width="19.42578125" customWidth="1"/>
    <col min="9" max="9" width="30.7109375" customWidth="1"/>
  </cols>
  <sheetData>
    <row r="2" spans="1:11">
      <c r="A2" s="202" t="s">
        <v>259</v>
      </c>
      <c r="B2" s="53" t="s">
        <v>257</v>
      </c>
      <c r="C2" s="53" t="s">
        <v>256</v>
      </c>
      <c r="E2" s="53" t="s">
        <v>257</v>
      </c>
      <c r="F2" s="53" t="s">
        <v>256</v>
      </c>
      <c r="I2" s="202" t="s">
        <v>260</v>
      </c>
      <c r="J2" s="53" t="str">
        <f>B2</f>
        <v>Detached</v>
      </c>
      <c r="K2" s="53" t="str">
        <f>C2</f>
        <v xml:space="preserve">Multi storey </v>
      </c>
    </row>
    <row r="3" spans="1:11">
      <c r="B3" s="13" t="str">
        <f>APP_DB!S6</f>
        <v>Cons [PJ]</v>
      </c>
      <c r="C3" s="13" t="str">
        <f>APP_MB!S6</f>
        <v>Cons [PJ]</v>
      </c>
      <c r="E3" s="202" t="s">
        <v>70</v>
      </c>
      <c r="F3" s="202" t="s">
        <v>70</v>
      </c>
      <c r="J3" s="13" t="str">
        <f>B3</f>
        <v>Cons [PJ]</v>
      </c>
      <c r="K3" s="13" t="str">
        <f>J3</f>
        <v>Cons [PJ]</v>
      </c>
    </row>
    <row r="4" spans="1:11">
      <c r="A4" t="str">
        <f>Legend!B4</f>
        <v>Computers (Desktops and Laptops)</v>
      </c>
      <c r="B4" s="13">
        <f>(APP_DB!S7+APP_DB!T7)/3.6</f>
        <v>0.93621557885985207</v>
      </c>
      <c r="C4" s="13">
        <f>APP_MB!S7+APP_MB!T7</f>
        <v>1.4527628612429051</v>
      </c>
      <c r="E4" s="203">
        <f>B4/B$12</f>
        <v>4.4012494871868056E-2</v>
      </c>
      <c r="F4" s="203">
        <f>C4/C$12</f>
        <v>0.17330498583445139</v>
      </c>
      <c r="I4" t="str">
        <f t="shared" ref="I4:I11" si="0">A4</f>
        <v>Computers (Desktops and Laptops)</v>
      </c>
      <c r="J4">
        <f t="shared" ref="J4:K11" si="1">B4/B$11</f>
        <v>0.68512888389757454</v>
      </c>
      <c r="K4">
        <f t="shared" si="1"/>
        <v>1.4527628612429051</v>
      </c>
    </row>
    <row r="5" spans="1:11">
      <c r="A5" t="str">
        <f>Legend!B5</f>
        <v>Cooking</v>
      </c>
      <c r="B5" s="13">
        <f>APP_DB!S8+APP_DB!T8</f>
        <v>2.4521047182385241</v>
      </c>
      <c r="C5" s="13">
        <f>APP_MB!S8+APP_MB!T8</f>
        <v>1.0165320208940394</v>
      </c>
      <c r="E5" s="203">
        <f t="shared" ref="E5:F12" si="2">B5/B$12</f>
        <v>0.11527606330604781</v>
      </c>
      <c r="F5" s="203">
        <f t="shared" si="2"/>
        <v>0.1212655362972221</v>
      </c>
      <c r="I5" t="str">
        <f t="shared" si="0"/>
        <v>Cooking</v>
      </c>
      <c r="J5">
        <f t="shared" si="1"/>
        <v>1.7944667945524833</v>
      </c>
      <c r="K5">
        <f t="shared" si="1"/>
        <v>1.0165320208940394</v>
      </c>
    </row>
    <row r="6" spans="1:11">
      <c r="A6" t="str">
        <f>Legend!B6</f>
        <v>Entertainment</v>
      </c>
      <c r="B6" s="13">
        <f>APP_DB!S9+APP_DB!T9</f>
        <v>5.7849317930394886</v>
      </c>
      <c r="C6" s="13">
        <f>APP_MB!S9+APP_MB!T9</f>
        <v>2.1544632976374043</v>
      </c>
      <c r="E6" s="203">
        <f t="shared" si="2"/>
        <v>0.27195582579957367</v>
      </c>
      <c r="F6" s="203">
        <f t="shared" si="2"/>
        <v>0.2570131996342836</v>
      </c>
      <c r="I6" t="str">
        <f t="shared" si="0"/>
        <v>Entertainment</v>
      </c>
      <c r="J6">
        <f t="shared" si="1"/>
        <v>4.2334521581188609</v>
      </c>
      <c r="K6">
        <f t="shared" si="1"/>
        <v>2.1544632976374043</v>
      </c>
    </row>
    <row r="7" spans="1:11">
      <c r="A7" t="str">
        <f>Legend!B7</f>
        <v>Lighting</v>
      </c>
      <c r="B7" s="13">
        <f>APP_DB!S10+APP_DB!T10</f>
        <v>2.9348780505831327</v>
      </c>
      <c r="C7" s="13">
        <f>APP_MB!S10+APP_MB!T10</f>
        <v>0.9455315174471397</v>
      </c>
      <c r="E7" s="203">
        <f t="shared" si="2"/>
        <v>0.13797175358709204</v>
      </c>
      <c r="F7" s="203">
        <f t="shared" si="2"/>
        <v>0.11279564656341062</v>
      </c>
      <c r="I7" t="str">
        <f t="shared" si="0"/>
        <v>Lighting</v>
      </c>
      <c r="J7">
        <f t="shared" si="1"/>
        <v>2.1477635798586894</v>
      </c>
      <c r="K7">
        <f t="shared" si="1"/>
        <v>0.9455315174471397</v>
      </c>
    </row>
    <row r="8" spans="1:11">
      <c r="A8" t="str">
        <f>Legend!B8</f>
        <v>Others</v>
      </c>
      <c r="B8" s="13">
        <f>APP_DB!S11+APP_DB!T11</f>
        <v>1.3401627500793518</v>
      </c>
      <c r="C8" s="13">
        <f>APP_MB!S11+APP_MB!T11</f>
        <v>0.45878377694985994</v>
      </c>
      <c r="E8" s="203">
        <f t="shared" si="2"/>
        <v>6.3002483078916732E-2</v>
      </c>
      <c r="F8" s="203">
        <f t="shared" si="2"/>
        <v>5.4729865476701098E-2</v>
      </c>
      <c r="I8" t="str">
        <f t="shared" si="0"/>
        <v>Others</v>
      </c>
      <c r="J8">
        <f t="shared" si="1"/>
        <v>0.98074015209313148</v>
      </c>
      <c r="K8">
        <f t="shared" si="1"/>
        <v>0.45878377694985994</v>
      </c>
    </row>
    <row r="9" spans="1:11">
      <c r="A9" t="str">
        <f>Legend!B9</f>
        <v>Refrigeration</v>
      </c>
      <c r="B9" s="13">
        <f>APP_DB!S12+APP_DB!T12</f>
        <v>2.9451767702709932</v>
      </c>
      <c r="C9" s="13">
        <f>APP_MB!S12+APP_MB!T12</f>
        <v>1.3131276056652177</v>
      </c>
      <c r="E9" s="203">
        <f t="shared" si="2"/>
        <v>0.13845590740559693</v>
      </c>
      <c r="F9" s="203">
        <f t="shared" si="2"/>
        <v>0.15664742482743518</v>
      </c>
      <c r="I9" t="str">
        <f t="shared" si="0"/>
        <v>Refrigeration</v>
      </c>
      <c r="J9">
        <f t="shared" si="1"/>
        <v>2.1553002524847855</v>
      </c>
      <c r="K9">
        <f t="shared" si="1"/>
        <v>1.3131276056652177</v>
      </c>
    </row>
    <row r="10" spans="1:11">
      <c r="A10" t="str">
        <f>Legend!B10</f>
        <v>Machines (Washing, Drying and Dshwashing)</v>
      </c>
      <c r="B10" s="13">
        <f>APP_DB!S13+APP_DB!T13</f>
        <v>4.8781165461050922</v>
      </c>
      <c r="C10" s="13">
        <f>APP_MB!S13+APP_MB!T13</f>
        <v>1.0414940529546437</v>
      </c>
      <c r="E10" s="203">
        <f t="shared" si="2"/>
        <v>0.22932547195090477</v>
      </c>
      <c r="F10" s="203">
        <f t="shared" si="2"/>
        <v>0.12424334136649612</v>
      </c>
      <c r="I10" t="str">
        <f t="shared" si="0"/>
        <v>Machines (Washing, Drying and Dshwashing)</v>
      </c>
      <c r="J10">
        <f t="shared" si="1"/>
        <v>3.5698386356969376</v>
      </c>
      <c r="K10">
        <f t="shared" si="1"/>
        <v>1.0414940529546437</v>
      </c>
    </row>
    <row r="11" spans="1:11">
      <c r="A11" s="202" t="s">
        <v>258</v>
      </c>
      <c r="B11">
        <f>'data deta bui '!M5/'data multis bui'!M5</f>
        <v>1.3664809656453114</v>
      </c>
      <c r="C11">
        <f>'data multis bui'!M5/'data multis bui'!M5</f>
        <v>1</v>
      </c>
      <c r="E11" s="203"/>
      <c r="F11" s="203"/>
      <c r="I11" t="str">
        <f t="shared" si="0"/>
        <v xml:space="preserve">Relativ number </v>
      </c>
      <c r="J11">
        <f t="shared" si="1"/>
        <v>1</v>
      </c>
      <c r="K11">
        <f t="shared" si="1"/>
        <v>1</v>
      </c>
    </row>
    <row r="12" spans="1:11">
      <c r="B12" s="13">
        <f>SUM(B4:B10)</f>
        <v>21.271586207176433</v>
      </c>
      <c r="C12" s="13">
        <f>SUM(C4:C10)</f>
        <v>8.3826951327912091</v>
      </c>
      <c r="E12" s="203">
        <f t="shared" si="2"/>
        <v>1</v>
      </c>
      <c r="F12" s="203">
        <f t="shared" si="2"/>
        <v>1</v>
      </c>
      <c r="J12" s="13">
        <f>SUM(J4:J10)</f>
        <v>15.566690456702464</v>
      </c>
      <c r="K12" s="13">
        <f>SUM(K4:K10)</f>
        <v>8.3826951327912091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20"/>
  <sheetViews>
    <sheetView workbookViewId="0">
      <selection activeCell="C7" sqref="C7"/>
    </sheetView>
  </sheetViews>
  <sheetFormatPr defaultRowHeight="15"/>
  <cols>
    <col min="1" max="1" width="9.140625" style="260"/>
    <col min="2" max="2" width="24" style="260" bestFit="1" customWidth="1"/>
    <col min="3" max="3" width="138.42578125" style="260" customWidth="1"/>
    <col min="4" max="16384" width="9.140625" style="260"/>
  </cols>
  <sheetData>
    <row r="1" spans="2:3" ht="18.75">
      <c r="B1" s="263" t="s">
        <v>63</v>
      </c>
    </row>
    <row r="3" spans="2:3">
      <c r="B3" s="261" t="s">
        <v>301</v>
      </c>
      <c r="C3" s="260" t="s">
        <v>302</v>
      </c>
    </row>
    <row r="4" spans="2:3">
      <c r="B4" s="261" t="s">
        <v>305</v>
      </c>
      <c r="C4" s="260" t="s">
        <v>306</v>
      </c>
    </row>
    <row r="5" spans="2:3">
      <c r="B5" s="261"/>
    </row>
    <row r="6" spans="2:3">
      <c r="B6" s="261" t="s">
        <v>303</v>
      </c>
      <c r="C6" s="260" t="s">
        <v>304</v>
      </c>
    </row>
    <row r="7" spans="2:3">
      <c r="B7" s="261"/>
    </row>
    <row r="8" spans="2:3">
      <c r="B8" s="262" t="s">
        <v>300</v>
      </c>
    </row>
    <row r="9" spans="2:3">
      <c r="B9" s="261"/>
    </row>
    <row r="10" spans="2:3">
      <c r="B10" s="267" t="s">
        <v>330</v>
      </c>
      <c r="C10" s="260" t="s">
        <v>323</v>
      </c>
    </row>
    <row r="11" spans="2:3">
      <c r="B11" s="267" t="s">
        <v>307</v>
      </c>
      <c r="C11" s="260" t="s">
        <v>328</v>
      </c>
    </row>
    <row r="12" spans="2:3">
      <c r="B12" s="266" t="s">
        <v>308</v>
      </c>
      <c r="C12" s="260" t="s">
        <v>309</v>
      </c>
    </row>
    <row r="13" spans="2:3">
      <c r="B13" s="266" t="s">
        <v>310</v>
      </c>
      <c r="C13" s="260" t="s">
        <v>311</v>
      </c>
    </row>
    <row r="14" spans="2:3">
      <c r="B14" s="266" t="s">
        <v>313</v>
      </c>
      <c r="C14" s="260" t="s">
        <v>314</v>
      </c>
    </row>
    <row r="15" spans="2:3">
      <c r="B15" s="266" t="s">
        <v>315</v>
      </c>
      <c r="C15" s="260" t="s">
        <v>316</v>
      </c>
    </row>
    <row r="16" spans="2:3">
      <c r="B16" s="266" t="s">
        <v>321</v>
      </c>
      <c r="C16" s="260" t="s">
        <v>322</v>
      </c>
    </row>
    <row r="17" spans="2:3">
      <c r="B17" s="265" t="s">
        <v>317</v>
      </c>
      <c r="C17" s="260" t="s">
        <v>324</v>
      </c>
    </row>
    <row r="18" spans="2:3">
      <c r="B18" s="265" t="s">
        <v>318</v>
      </c>
      <c r="C18" s="260" t="s">
        <v>325</v>
      </c>
    </row>
    <row r="19" spans="2:3">
      <c r="B19" s="265" t="s">
        <v>319</v>
      </c>
      <c r="C19" s="260" t="s">
        <v>326</v>
      </c>
    </row>
    <row r="20" spans="2:3">
      <c r="B20" s="265" t="s">
        <v>320</v>
      </c>
      <c r="C20" s="260" t="s">
        <v>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theme="9"/>
  </sheetPr>
  <dimension ref="A1"/>
  <sheetViews>
    <sheetView topLeftCell="A10" workbookViewId="0">
      <selection activeCell="E54" sqref="E54"/>
    </sheetView>
  </sheetViews>
  <sheetFormatPr defaultRowHeight="12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9"/>
  </sheetPr>
  <dimension ref="B2:F10"/>
  <sheetViews>
    <sheetView zoomScale="130" zoomScaleNormal="130" workbookViewId="0">
      <selection activeCell="D28" sqref="D28"/>
    </sheetView>
  </sheetViews>
  <sheetFormatPr defaultRowHeight="12.75"/>
  <cols>
    <col min="1" max="1" width="3.7109375" customWidth="1"/>
    <col min="2" max="2" width="22.7109375" customWidth="1"/>
    <col min="6" max="6" width="23.7109375" customWidth="1"/>
  </cols>
  <sheetData>
    <row r="2" spans="2:6" ht="13.5" thickBot="1"/>
    <row r="3" spans="2:6" ht="34.5" thickBot="1">
      <c r="B3" s="19" t="s">
        <v>49</v>
      </c>
      <c r="C3" s="20" t="s">
        <v>50</v>
      </c>
      <c r="D3" s="20" t="s">
        <v>51</v>
      </c>
      <c r="E3" s="20" t="s">
        <v>52</v>
      </c>
      <c r="F3" s="22" t="s">
        <v>63</v>
      </c>
    </row>
    <row r="4" spans="2:6" ht="23.25" thickBot="1">
      <c r="B4" s="21" t="s">
        <v>59</v>
      </c>
      <c r="C4" s="21" t="str">
        <f t="shared" ref="C4:C10" si="0">"RADB"&amp;E4</f>
        <v>RADBC</v>
      </c>
      <c r="D4" s="21" t="str">
        <f t="shared" ref="D4:D10" si="1">"RAMB"&amp;E4</f>
        <v>RAMBC</v>
      </c>
      <c r="E4" s="21" t="s">
        <v>55</v>
      </c>
      <c r="F4" s="21" t="s">
        <v>81</v>
      </c>
    </row>
    <row r="5" spans="2:6" ht="23.25" thickBot="1">
      <c r="B5" s="21" t="s">
        <v>45</v>
      </c>
      <c r="C5" s="21" t="str">
        <f t="shared" si="0"/>
        <v>RADBK</v>
      </c>
      <c r="D5" s="21" t="str">
        <f t="shared" si="1"/>
        <v>RAMBK</v>
      </c>
      <c r="E5" s="21" t="s">
        <v>60</v>
      </c>
      <c r="F5" s="21" t="s">
        <v>82</v>
      </c>
    </row>
    <row r="6" spans="2:6" ht="23.25" thickBot="1">
      <c r="B6" s="21" t="s">
        <v>46</v>
      </c>
      <c r="C6" s="21" t="str">
        <f t="shared" si="0"/>
        <v>RADBE</v>
      </c>
      <c r="D6" s="21" t="str">
        <f t="shared" si="1"/>
        <v>RAMBE</v>
      </c>
      <c r="E6" s="21" t="s">
        <v>56</v>
      </c>
      <c r="F6" s="21" t="s">
        <v>83</v>
      </c>
    </row>
    <row r="7" spans="2:6" ht="23.25" thickBot="1">
      <c r="B7" s="21" t="s">
        <v>47</v>
      </c>
      <c r="C7" s="21" t="str">
        <f t="shared" si="0"/>
        <v>RADBL</v>
      </c>
      <c r="D7" s="21" t="str">
        <f t="shared" si="1"/>
        <v>RAMBL</v>
      </c>
      <c r="E7" s="21" t="s">
        <v>53</v>
      </c>
      <c r="F7" s="21" t="s">
        <v>84</v>
      </c>
    </row>
    <row r="8" spans="2:6" ht="23.25" thickBot="1">
      <c r="B8" s="21" t="s">
        <v>58</v>
      </c>
      <c r="C8" s="21" t="str">
        <f t="shared" si="0"/>
        <v>RADBO</v>
      </c>
      <c r="D8" s="21" t="str">
        <f t="shared" si="1"/>
        <v>RAMBO</v>
      </c>
      <c r="E8" s="21" t="s">
        <v>57</v>
      </c>
      <c r="F8" s="21" t="s">
        <v>85</v>
      </c>
    </row>
    <row r="9" spans="2:6" ht="23.25" thickBot="1">
      <c r="B9" s="21" t="s">
        <v>48</v>
      </c>
      <c r="C9" s="21" t="str">
        <f t="shared" si="0"/>
        <v>RADBR</v>
      </c>
      <c r="D9" s="21" t="str">
        <f t="shared" si="1"/>
        <v>RAMBR</v>
      </c>
      <c r="E9" s="21" t="s">
        <v>54</v>
      </c>
      <c r="F9" s="21" t="s">
        <v>86</v>
      </c>
    </row>
    <row r="10" spans="2:6" ht="23.25" thickBot="1">
      <c r="B10" s="21" t="s">
        <v>61</v>
      </c>
      <c r="C10" s="21" t="str">
        <f t="shared" si="0"/>
        <v>RADBM</v>
      </c>
      <c r="D10" s="21" t="str">
        <f t="shared" si="1"/>
        <v>RAMBM</v>
      </c>
      <c r="E10" s="21" t="s">
        <v>62</v>
      </c>
      <c r="F10" s="21" t="s">
        <v>87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92D050"/>
  </sheetPr>
  <dimension ref="A3:K20"/>
  <sheetViews>
    <sheetView zoomScale="110" zoomScaleNormal="110" workbookViewId="0">
      <selection activeCell="D22" sqref="D22"/>
    </sheetView>
  </sheetViews>
  <sheetFormatPr defaultRowHeight="12.75"/>
  <cols>
    <col min="1" max="1" width="5.85546875" customWidth="1"/>
    <col min="2" max="2" width="9.28515625" customWidth="1"/>
    <col min="3" max="3" width="10.5703125" customWidth="1"/>
    <col min="4" max="4" width="14" bestFit="1" customWidth="1"/>
    <col min="5" max="5" width="65.42578125" bestFit="1" customWidth="1"/>
    <col min="7" max="7" width="12" customWidth="1"/>
    <col min="8" max="8" width="12.85546875" customWidth="1"/>
    <col min="9" max="9" width="14" customWidth="1"/>
  </cols>
  <sheetData>
    <row r="3" spans="1:11">
      <c r="B3" s="118" t="s">
        <v>17</v>
      </c>
      <c r="C3" s="118"/>
      <c r="D3" s="119"/>
      <c r="E3" s="119"/>
      <c r="F3" s="119"/>
      <c r="G3" s="119"/>
      <c r="H3" s="119"/>
      <c r="I3" s="119"/>
      <c r="J3" s="119"/>
    </row>
    <row r="4" spans="1:11">
      <c r="B4" s="120" t="s">
        <v>18</v>
      </c>
      <c r="C4" s="120" t="s">
        <v>1</v>
      </c>
      <c r="D4" s="120" t="s">
        <v>2</v>
      </c>
      <c r="E4" s="120" t="s">
        <v>3</v>
      </c>
      <c r="F4" s="120" t="s">
        <v>19</v>
      </c>
      <c r="G4" s="120" t="s">
        <v>20</v>
      </c>
      <c r="H4" s="120" t="s">
        <v>21</v>
      </c>
      <c r="I4" s="120" t="s">
        <v>22</v>
      </c>
      <c r="J4" s="120" t="s">
        <v>23</v>
      </c>
    </row>
    <row r="5" spans="1:11" ht="45.75" thickBot="1">
      <c r="B5" s="121" t="s">
        <v>27</v>
      </c>
      <c r="C5" s="121" t="s">
        <v>28</v>
      </c>
      <c r="D5" s="121" t="s">
        <v>29</v>
      </c>
      <c r="E5" s="121" t="s">
        <v>30</v>
      </c>
      <c r="F5" s="121" t="s">
        <v>31</v>
      </c>
      <c r="G5" s="121" t="s">
        <v>32</v>
      </c>
      <c r="H5" s="121" t="s">
        <v>33</v>
      </c>
      <c r="I5" s="121" t="s">
        <v>34</v>
      </c>
      <c r="J5" s="121" t="s">
        <v>35</v>
      </c>
    </row>
    <row r="6" spans="1:11" s="11" customFormat="1">
      <c r="A6" s="3"/>
      <c r="B6" s="122" t="s">
        <v>24</v>
      </c>
      <c r="C6" s="123" t="s">
        <v>338</v>
      </c>
      <c r="D6" s="124" t="str">
        <f>Commodities!D6&amp;"ELCE1"</f>
        <v>RADBCELCE1</v>
      </c>
      <c r="E6" s="119" t="str">
        <f>Legend!F4&amp;" "&amp;Legend!$C$3</f>
        <v>Residential Appliance Computers Demand Detached Building</v>
      </c>
      <c r="F6" s="122" t="str">
        <f>Commodities!F6</f>
        <v>kSTC</v>
      </c>
      <c r="G6" s="124" t="str">
        <f>F6</f>
        <v>kSTC</v>
      </c>
      <c r="H6" s="122"/>
      <c r="I6" s="122"/>
      <c r="J6" s="122"/>
      <c r="K6" s="3"/>
    </row>
    <row r="7" spans="1:11">
      <c r="B7" s="119"/>
      <c r="C7" s="123" t="s">
        <v>338</v>
      </c>
      <c r="D7" s="124" t="str">
        <f>Commodities!D7&amp;"ELCE1"</f>
        <v>RADBKELCE1</v>
      </c>
      <c r="E7" s="119" t="str">
        <f>Legend!F5&amp;" "&amp;Legend!$C$3</f>
        <v>Residential Appliance Cooking Demand Detached Building</v>
      </c>
      <c r="F7" s="122" t="str">
        <f>Commodities!F7</f>
        <v>kSTK</v>
      </c>
      <c r="G7" s="124" t="str">
        <f>F7</f>
        <v>kSTK</v>
      </c>
      <c r="H7" s="119"/>
      <c r="I7" s="119"/>
      <c r="J7" s="119"/>
    </row>
    <row r="8" spans="1:11">
      <c r="B8" s="119"/>
      <c r="C8" s="123" t="s">
        <v>338</v>
      </c>
      <c r="D8" s="124" t="str">
        <f>Commodities!D8&amp;"ELCE1"</f>
        <v>RADBEELCE1</v>
      </c>
      <c r="E8" s="119" t="str">
        <f>Legend!F6&amp;" "&amp;Legend!$C$3</f>
        <v>Residential Appliance Entertainment Demand Detached Building</v>
      </c>
      <c r="F8" s="122" t="str">
        <f>Commodities!F8</f>
        <v>kSTE</v>
      </c>
      <c r="G8" s="124" t="str">
        <f>F8</f>
        <v>kSTE</v>
      </c>
      <c r="H8" s="119"/>
      <c r="I8" s="119"/>
      <c r="J8" s="119"/>
    </row>
    <row r="9" spans="1:11">
      <c r="B9" s="119"/>
      <c r="C9" s="123" t="s">
        <v>338</v>
      </c>
      <c r="D9" s="124" t="str">
        <f>Commodities!D9&amp;"ELCE1"</f>
        <v>RADBLELCE1</v>
      </c>
      <c r="E9" s="119" t="str">
        <f>Legend!F7&amp;" "&amp;Legend!$C$3</f>
        <v>Residential Appliance Lighting Demand Detached Building</v>
      </c>
      <c r="F9" s="122" t="str">
        <f>Commodities!F9</f>
        <v>kSTL</v>
      </c>
      <c r="G9" s="124" t="str">
        <f t="shared" ref="G9:G19" si="0">F9</f>
        <v>kSTL</v>
      </c>
      <c r="H9" s="119"/>
      <c r="I9" s="119"/>
      <c r="J9" s="119"/>
    </row>
    <row r="10" spans="1:11">
      <c r="B10" s="119"/>
      <c r="C10" s="123" t="s">
        <v>338</v>
      </c>
      <c r="D10" s="124" t="str">
        <f>Commodities!D10&amp;"ELCE1"</f>
        <v>RADBOELCE1</v>
      </c>
      <c r="E10" s="119" t="str">
        <f>Legend!F8&amp;" "&amp;Legend!$C$3</f>
        <v>Residential Appliance Others Demand Detached Building</v>
      </c>
      <c r="F10" s="122" t="str">
        <f>Commodities!F10</f>
        <v>kSTO</v>
      </c>
      <c r="G10" s="124" t="str">
        <f t="shared" si="0"/>
        <v>kSTO</v>
      </c>
      <c r="H10" s="119"/>
      <c r="I10" s="119"/>
      <c r="J10" s="119"/>
    </row>
    <row r="11" spans="1:11">
      <c r="B11" s="119"/>
      <c r="C11" s="123" t="s">
        <v>338</v>
      </c>
      <c r="D11" s="124" t="str">
        <f>Commodities!D11&amp;"ELCE1"</f>
        <v>RADBRELCE1</v>
      </c>
      <c r="E11" s="119" t="str">
        <f>Legend!F9&amp;" "&amp;Legend!$C$3</f>
        <v>Residential Appliance Refrigeration Demand Detached Building</v>
      </c>
      <c r="F11" s="122" t="str">
        <f>Commodities!F11</f>
        <v>kSTR</v>
      </c>
      <c r="G11" s="124" t="str">
        <f t="shared" si="0"/>
        <v>kSTR</v>
      </c>
      <c r="H11" s="119"/>
      <c r="I11" s="119"/>
      <c r="J11" s="119"/>
    </row>
    <row r="12" spans="1:11">
      <c r="B12" s="119"/>
      <c r="C12" s="123" t="s">
        <v>338</v>
      </c>
      <c r="D12" s="124" t="str">
        <f>Commodities!D12&amp;"ELCE1"</f>
        <v>RADBMELCE1</v>
      </c>
      <c r="E12" s="119" t="str">
        <f>Legend!F10&amp;" "&amp;Legend!$C$3</f>
        <v>Residential Appliance Machines(Washing) Demand Detached Building</v>
      </c>
      <c r="F12" s="122" t="str">
        <f>Commodities!F12</f>
        <v>kSTM</v>
      </c>
      <c r="G12" s="124" t="str">
        <f t="shared" si="0"/>
        <v>kSTM</v>
      </c>
      <c r="H12" s="119"/>
      <c r="I12" s="119"/>
      <c r="J12" s="119"/>
    </row>
    <row r="13" spans="1:11">
      <c r="B13" s="119"/>
      <c r="C13" s="123" t="s">
        <v>338</v>
      </c>
      <c r="D13" s="124" t="str">
        <f>Commodities!D13&amp;"ELCE1"</f>
        <v>RAMBCELCE1</v>
      </c>
      <c r="E13" s="119" t="str">
        <f>Legend!F4&amp;" "&amp;Legend!$D$3</f>
        <v>Residential Appliance Computers Demand Multi Storage Buildings</v>
      </c>
      <c r="F13" s="122" t="str">
        <f>Commodities!F13</f>
        <v>kSTC</v>
      </c>
      <c r="G13" s="124" t="str">
        <f t="shared" si="0"/>
        <v>kSTC</v>
      </c>
      <c r="H13" s="119"/>
      <c r="I13" s="119"/>
      <c r="J13" s="119"/>
    </row>
    <row r="14" spans="1:11">
      <c r="B14" s="119"/>
      <c r="C14" s="123" t="s">
        <v>338</v>
      </c>
      <c r="D14" s="124" t="str">
        <f>Commodities!D14&amp;"ELCE1"</f>
        <v>RAMBKELCE1</v>
      </c>
      <c r="E14" s="119" t="str">
        <f>Legend!F5&amp;" "&amp;Legend!$D$3</f>
        <v>Residential Appliance Cooking Demand Multi Storage Buildings</v>
      </c>
      <c r="F14" s="122" t="str">
        <f>Commodities!F14</f>
        <v>kSTK</v>
      </c>
      <c r="G14" s="124" t="str">
        <f t="shared" si="0"/>
        <v>kSTK</v>
      </c>
      <c r="H14" s="119"/>
      <c r="I14" s="119"/>
      <c r="J14" s="119"/>
    </row>
    <row r="15" spans="1:11">
      <c r="B15" s="119"/>
      <c r="C15" s="123" t="s">
        <v>338</v>
      </c>
      <c r="D15" s="124" t="str">
        <f>Commodities!D15&amp;"ELCE1"</f>
        <v>RAMBEELCE1</v>
      </c>
      <c r="E15" s="119" t="str">
        <f>Legend!F6&amp;" "&amp;Legend!$D$3</f>
        <v>Residential Appliance Entertainment Demand Multi Storage Buildings</v>
      </c>
      <c r="F15" s="122" t="str">
        <f>Commodities!F15</f>
        <v>kSTE</v>
      </c>
      <c r="G15" s="124" t="str">
        <f t="shared" si="0"/>
        <v>kSTE</v>
      </c>
      <c r="H15" s="119"/>
      <c r="I15" s="119"/>
      <c r="J15" s="119"/>
    </row>
    <row r="16" spans="1:11">
      <c r="B16" s="119"/>
      <c r="C16" s="123" t="s">
        <v>338</v>
      </c>
      <c r="D16" s="124" t="str">
        <f>Commodities!D16&amp;"ELCE1"</f>
        <v>RAMBLELCE1</v>
      </c>
      <c r="E16" s="119" t="str">
        <f>Legend!F7&amp;" "&amp;Legend!$D$3</f>
        <v>Residential Appliance Lighting Demand Multi Storage Buildings</v>
      </c>
      <c r="F16" s="122" t="str">
        <f>Commodities!F16</f>
        <v>kSTL</v>
      </c>
      <c r="G16" s="124" t="str">
        <f t="shared" si="0"/>
        <v>kSTL</v>
      </c>
      <c r="H16" s="119"/>
      <c r="I16" s="119"/>
      <c r="J16" s="119"/>
    </row>
    <row r="17" spans="2:10">
      <c r="B17" s="119"/>
      <c r="C17" s="123" t="s">
        <v>338</v>
      </c>
      <c r="D17" s="124" t="str">
        <f>Commodities!D17&amp;"ELCE1"</f>
        <v>RAMBOELCE1</v>
      </c>
      <c r="E17" s="119" t="str">
        <f>Legend!F8&amp;" "&amp;Legend!$D$3</f>
        <v>Residential Appliance Others Demand Multi Storage Buildings</v>
      </c>
      <c r="F17" s="122" t="str">
        <f>Commodities!F17</f>
        <v>kSTO</v>
      </c>
      <c r="G17" s="124" t="str">
        <f t="shared" si="0"/>
        <v>kSTO</v>
      </c>
      <c r="H17" s="119"/>
      <c r="I17" s="119"/>
      <c r="J17" s="119"/>
    </row>
    <row r="18" spans="2:10">
      <c r="B18" s="119"/>
      <c r="C18" s="123" t="s">
        <v>338</v>
      </c>
      <c r="D18" s="124" t="str">
        <f>Commodities!D18&amp;"ELCE1"</f>
        <v>RAMBRELCE1</v>
      </c>
      <c r="E18" s="119" t="str">
        <f>Legend!F9&amp;" "&amp;Legend!$D$3</f>
        <v>Residential Appliance Refrigeration Demand Multi Storage Buildings</v>
      </c>
      <c r="F18" s="122" t="str">
        <f>Commodities!F18</f>
        <v>kSTR</v>
      </c>
      <c r="G18" s="124" t="str">
        <f t="shared" si="0"/>
        <v>kSTR</v>
      </c>
      <c r="H18" s="119"/>
      <c r="I18" s="119"/>
      <c r="J18" s="119"/>
    </row>
    <row r="19" spans="2:10">
      <c r="B19" s="125"/>
      <c r="C19" s="123" t="s">
        <v>338</v>
      </c>
      <c r="D19" s="126" t="str">
        <f>Commodities!D19&amp;"ELCE1"</f>
        <v>RAMBMELCE1</v>
      </c>
      <c r="E19" s="125" t="str">
        <f>Legend!F10&amp;" "&amp;Legend!$D$3</f>
        <v>Residential Appliance Machines(Washing) Demand Multi Storage Buildings</v>
      </c>
      <c r="F19" s="127" t="str">
        <f>Commodities!F19</f>
        <v>kSTM</v>
      </c>
      <c r="G19" s="126" t="str">
        <f t="shared" si="0"/>
        <v>kSTM</v>
      </c>
      <c r="H19" s="125"/>
      <c r="I19" s="125"/>
      <c r="J19" s="125"/>
    </row>
    <row r="20" spans="2:10">
      <c r="B20" s="202" t="s">
        <v>292</v>
      </c>
      <c r="C20" s="123" t="s">
        <v>338</v>
      </c>
      <c r="D20" s="133" t="str">
        <f>"FT-RES"&amp;RIGHT(Commodities!D20,4)</f>
        <v>FT-RESELCA</v>
      </c>
      <c r="E20" s="257" t="str">
        <f>"Fuel Technology for "&amp;Commodities!E20</f>
        <v>Fuel Technology for Appliances Electricity RES</v>
      </c>
      <c r="F20" s="254" t="s">
        <v>43</v>
      </c>
      <c r="G20" s="254" t="s">
        <v>291</v>
      </c>
      <c r="H20" s="258" t="s">
        <v>287</v>
      </c>
    </row>
  </sheetData>
  <phoneticPr fontId="2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92D050"/>
  </sheetPr>
  <dimension ref="B1:K20"/>
  <sheetViews>
    <sheetView tabSelected="1" zoomScale="110" zoomScaleNormal="110" workbookViewId="0">
      <selection activeCell="E13" sqref="E13"/>
    </sheetView>
  </sheetViews>
  <sheetFormatPr defaultRowHeight="12.75"/>
  <cols>
    <col min="1" max="1" width="5.85546875" customWidth="1"/>
    <col min="2" max="2" width="12" customWidth="1"/>
    <col min="3" max="3" width="10.5703125" customWidth="1"/>
    <col min="4" max="4" width="11.5703125" customWidth="1"/>
    <col min="5" max="5" width="63.7109375" customWidth="1"/>
    <col min="7" max="7" width="10.42578125" customWidth="1"/>
    <col min="11" max="11" width="63.140625" bestFit="1" customWidth="1"/>
  </cols>
  <sheetData>
    <row r="1" spans="2:11">
      <c r="B1" s="2"/>
      <c r="C1" s="2"/>
    </row>
    <row r="2" spans="2:11">
      <c r="B2" s="2"/>
      <c r="C2" s="2"/>
    </row>
    <row r="3" spans="2:11">
      <c r="B3" s="118" t="s">
        <v>9</v>
      </c>
      <c r="C3" s="118"/>
      <c r="D3" s="119"/>
      <c r="E3" s="119"/>
      <c r="F3" s="119"/>
      <c r="G3" s="119"/>
      <c r="H3" s="119"/>
      <c r="I3" s="119"/>
      <c r="J3" s="119"/>
    </row>
    <row r="4" spans="2:11">
      <c r="B4" s="120" t="s">
        <v>6</v>
      </c>
      <c r="C4" s="120" t="s">
        <v>1</v>
      </c>
      <c r="D4" s="120" t="s">
        <v>4</v>
      </c>
      <c r="E4" s="120" t="s">
        <v>5</v>
      </c>
      <c r="F4" s="120" t="s">
        <v>7</v>
      </c>
      <c r="G4" s="120" t="s">
        <v>10</v>
      </c>
      <c r="H4" s="120" t="s">
        <v>11</v>
      </c>
      <c r="I4" s="120" t="s">
        <v>12</v>
      </c>
      <c r="J4" s="120" t="s">
        <v>13</v>
      </c>
      <c r="K4" s="256" t="s">
        <v>290</v>
      </c>
    </row>
    <row r="5" spans="2:11" ht="23.25" thickBot="1">
      <c r="B5" s="128" t="s">
        <v>36</v>
      </c>
      <c r="C5" s="121" t="s">
        <v>28</v>
      </c>
      <c r="D5" s="121" t="s">
        <v>37</v>
      </c>
      <c r="E5" s="121" t="s">
        <v>38</v>
      </c>
      <c r="F5" s="121" t="s">
        <v>312</v>
      </c>
      <c r="G5" s="121" t="s">
        <v>39</v>
      </c>
      <c r="H5" s="121" t="s">
        <v>40</v>
      </c>
      <c r="I5" s="121" t="s">
        <v>41</v>
      </c>
      <c r="J5" s="121" t="s">
        <v>42</v>
      </c>
    </row>
    <row r="6" spans="2:11" s="11" customFormat="1">
      <c r="B6" s="129" t="s">
        <v>16</v>
      </c>
      <c r="C6" s="130" t="s">
        <v>338</v>
      </c>
      <c r="D6" s="129" t="str">
        <f>Legend!C4</f>
        <v>RADBC</v>
      </c>
      <c r="E6" s="131" t="str">
        <f>Legend!F4&amp;" "&amp;Legend!$C$3</f>
        <v>Residential Appliance Computers Demand Detached Building</v>
      </c>
      <c r="F6" s="132" t="s">
        <v>78</v>
      </c>
      <c r="G6" s="133"/>
      <c r="H6" s="133"/>
      <c r="I6" s="133"/>
      <c r="J6" s="133"/>
    </row>
    <row r="7" spans="2:11">
      <c r="B7" s="119"/>
      <c r="C7" s="130" t="s">
        <v>338</v>
      </c>
      <c r="D7" s="129" t="str">
        <f>Legend!C5</f>
        <v>RADBK</v>
      </c>
      <c r="E7" s="131" t="str">
        <f>Legend!F5&amp;" "&amp;Legend!$C$3</f>
        <v>Residential Appliance Cooking Demand Detached Building</v>
      </c>
      <c r="F7" s="132" t="s">
        <v>77</v>
      </c>
      <c r="G7" s="133"/>
      <c r="H7" s="119"/>
      <c r="I7" s="119"/>
      <c r="J7" s="119"/>
    </row>
    <row r="8" spans="2:11">
      <c r="B8" s="119"/>
      <c r="C8" s="130" t="s">
        <v>338</v>
      </c>
      <c r="D8" s="129" t="str">
        <f>Legend!C6</f>
        <v>RADBE</v>
      </c>
      <c r="E8" s="131" t="str">
        <f>Legend!F6&amp;" "&amp;Legend!$C$3</f>
        <v>Residential Appliance Entertainment Demand Detached Building</v>
      </c>
      <c r="F8" s="132" t="s">
        <v>101</v>
      </c>
      <c r="G8" s="133"/>
      <c r="H8" s="119"/>
      <c r="I8" s="119"/>
      <c r="J8" s="119"/>
    </row>
    <row r="9" spans="2:11">
      <c r="B9" s="119"/>
      <c r="C9" s="130" t="s">
        <v>338</v>
      </c>
      <c r="D9" s="129" t="str">
        <f>Legend!C7</f>
        <v>RADBL</v>
      </c>
      <c r="E9" s="131" t="str">
        <f>Legend!F7&amp;" "&amp;Legend!$C$3</f>
        <v>Residential Appliance Lighting Demand Detached Building</v>
      </c>
      <c r="F9" s="132" t="s">
        <v>102</v>
      </c>
      <c r="G9" s="133"/>
      <c r="H9" s="119"/>
      <c r="I9" s="119"/>
      <c r="J9" s="119"/>
    </row>
    <row r="10" spans="2:11">
      <c r="B10" s="119"/>
      <c r="C10" s="130" t="s">
        <v>338</v>
      </c>
      <c r="D10" s="129" t="str">
        <f>Legend!C8</f>
        <v>RADBO</v>
      </c>
      <c r="E10" s="131" t="str">
        <f>Legend!F8&amp;" "&amp;Legend!$C$3</f>
        <v>Residential Appliance Others Demand Detached Building</v>
      </c>
      <c r="F10" s="132" t="s">
        <v>103</v>
      </c>
      <c r="G10" s="133"/>
      <c r="H10" s="119"/>
      <c r="I10" s="119"/>
      <c r="J10" s="119"/>
    </row>
    <row r="11" spans="2:11">
      <c r="B11" s="119"/>
      <c r="C11" s="130" t="s">
        <v>338</v>
      </c>
      <c r="D11" s="129" t="str">
        <f>Legend!C9</f>
        <v>RADBR</v>
      </c>
      <c r="E11" s="131" t="str">
        <f>Legend!F9&amp;" "&amp;Legend!$C$3</f>
        <v>Residential Appliance Refrigeration Demand Detached Building</v>
      </c>
      <c r="F11" s="132" t="s">
        <v>104</v>
      </c>
      <c r="G11" s="133"/>
      <c r="H11" s="119"/>
      <c r="I11" s="119"/>
      <c r="J11" s="119"/>
    </row>
    <row r="12" spans="2:11">
      <c r="B12" s="119"/>
      <c r="C12" s="130" t="s">
        <v>338</v>
      </c>
      <c r="D12" s="129" t="str">
        <f>Legend!C10</f>
        <v>RADBM</v>
      </c>
      <c r="E12" s="131" t="str">
        <f>Legend!F10&amp;" "&amp;Legend!$C$3</f>
        <v>Residential Appliance Machines(Washing) Demand Detached Building</v>
      </c>
      <c r="F12" s="132" t="s">
        <v>105</v>
      </c>
      <c r="G12" s="133"/>
      <c r="H12" s="119"/>
      <c r="I12" s="119"/>
      <c r="J12" s="119"/>
    </row>
    <row r="13" spans="2:11">
      <c r="B13" s="119"/>
      <c r="C13" s="130" t="s">
        <v>338</v>
      </c>
      <c r="D13" s="119" t="str">
        <f>Legend!D4</f>
        <v>RAMBC</v>
      </c>
      <c r="E13" s="131" t="str">
        <f>Legend!F4&amp;" "&amp;Legend!$D$3</f>
        <v>Residential Appliance Computers Demand Multi Storage Buildings</v>
      </c>
      <c r="F13" s="132" t="s">
        <v>78</v>
      </c>
      <c r="G13" s="119"/>
      <c r="H13" s="119"/>
      <c r="I13" s="119"/>
      <c r="J13" s="119"/>
    </row>
    <row r="14" spans="2:11">
      <c r="B14" s="119"/>
      <c r="C14" s="130" t="s">
        <v>338</v>
      </c>
      <c r="D14" s="119" t="str">
        <f>Legend!D5</f>
        <v>RAMBK</v>
      </c>
      <c r="E14" s="131" t="str">
        <f>Legend!F5&amp;" "&amp;Legend!$D$3</f>
        <v>Residential Appliance Cooking Demand Multi Storage Buildings</v>
      </c>
      <c r="F14" s="132" t="s">
        <v>77</v>
      </c>
      <c r="G14" s="119"/>
      <c r="H14" s="119"/>
      <c r="I14" s="119"/>
      <c r="J14" s="119"/>
    </row>
    <row r="15" spans="2:11">
      <c r="B15" s="119"/>
      <c r="C15" s="130" t="s">
        <v>338</v>
      </c>
      <c r="D15" s="119" t="str">
        <f>Legend!D6</f>
        <v>RAMBE</v>
      </c>
      <c r="E15" s="131" t="str">
        <f>Legend!F6&amp;" "&amp;Legend!$D$3</f>
        <v>Residential Appliance Entertainment Demand Multi Storage Buildings</v>
      </c>
      <c r="F15" s="132" t="s">
        <v>101</v>
      </c>
      <c r="G15" s="119"/>
      <c r="H15" s="119"/>
      <c r="I15" s="119"/>
      <c r="J15" s="119"/>
    </row>
    <row r="16" spans="2:11">
      <c r="B16" s="119"/>
      <c r="C16" s="130" t="s">
        <v>338</v>
      </c>
      <c r="D16" s="119" t="str">
        <f>Legend!D7</f>
        <v>RAMBL</v>
      </c>
      <c r="E16" s="131" t="str">
        <f>Legend!F7&amp;" "&amp;Legend!$D$3</f>
        <v>Residential Appliance Lighting Demand Multi Storage Buildings</v>
      </c>
      <c r="F16" s="132" t="s">
        <v>102</v>
      </c>
      <c r="G16" s="119"/>
      <c r="H16" s="119"/>
      <c r="I16" s="119"/>
      <c r="J16" s="119"/>
    </row>
    <row r="17" spans="2:11">
      <c r="B17" s="119"/>
      <c r="C17" s="130" t="s">
        <v>338</v>
      </c>
      <c r="D17" s="119" t="str">
        <f>Legend!D8</f>
        <v>RAMBO</v>
      </c>
      <c r="E17" s="131" t="str">
        <f>Legend!F8&amp;" "&amp;Legend!$D$3</f>
        <v>Residential Appliance Others Demand Multi Storage Buildings</v>
      </c>
      <c r="F17" s="132" t="s">
        <v>103</v>
      </c>
      <c r="G17" s="119"/>
      <c r="H17" s="119"/>
      <c r="I17" s="119"/>
      <c r="J17" s="119"/>
    </row>
    <row r="18" spans="2:11">
      <c r="B18" s="119"/>
      <c r="C18" s="130" t="s">
        <v>338</v>
      </c>
      <c r="D18" s="119" t="str">
        <f>Legend!D9</f>
        <v>RAMBR</v>
      </c>
      <c r="E18" s="131" t="str">
        <f>Legend!F9&amp;" "&amp;Legend!$D$3</f>
        <v>Residential Appliance Refrigeration Demand Multi Storage Buildings</v>
      </c>
      <c r="F18" s="132" t="s">
        <v>104</v>
      </c>
      <c r="G18" s="119"/>
      <c r="H18" s="119"/>
      <c r="I18" s="119"/>
      <c r="J18" s="119"/>
    </row>
    <row r="19" spans="2:11">
      <c r="B19" s="125"/>
      <c r="C19" s="130" t="s">
        <v>338</v>
      </c>
      <c r="D19" s="125" t="str">
        <f>Legend!D10</f>
        <v>RAMBM</v>
      </c>
      <c r="E19" s="134" t="str">
        <f>Legend!F10&amp;" "&amp;Legend!$D$3</f>
        <v>Residential Appliance Machines(Washing) Demand Multi Storage Buildings</v>
      </c>
      <c r="F19" s="125" t="s">
        <v>105</v>
      </c>
      <c r="G19" s="125"/>
      <c r="H19" s="125"/>
      <c r="I19" s="125"/>
      <c r="J19" s="125"/>
    </row>
    <row r="20" spans="2:11">
      <c r="B20" s="202" t="s">
        <v>285</v>
      </c>
      <c r="C20" s="130" t="s">
        <v>338</v>
      </c>
      <c r="D20" s="253" t="s">
        <v>280</v>
      </c>
      <c r="E20" s="253" t="s">
        <v>286</v>
      </c>
      <c r="F20" s="254" t="s">
        <v>43</v>
      </c>
      <c r="G20" s="255"/>
      <c r="H20" s="255" t="s">
        <v>287</v>
      </c>
      <c r="I20" s="255"/>
      <c r="J20" s="255" t="s">
        <v>288</v>
      </c>
      <c r="K20" s="11" t="s">
        <v>289</v>
      </c>
    </row>
  </sheetData>
  <phoneticPr fontId="24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92D050"/>
  </sheetPr>
  <dimension ref="B1:AD1934"/>
  <sheetViews>
    <sheetView topLeftCell="D1" zoomScaleNormal="100" workbookViewId="0">
      <selection activeCell="H5" sqref="H5:I5"/>
    </sheetView>
  </sheetViews>
  <sheetFormatPr defaultRowHeight="12.75"/>
  <cols>
    <col min="2" max="2" width="15.42578125" customWidth="1"/>
    <col min="3" max="3" width="64.5703125" customWidth="1"/>
    <col min="4" max="4" width="12.140625" customWidth="1"/>
    <col min="5" max="5" width="11.42578125" style="6" customWidth="1"/>
    <col min="6" max="6" width="11.5703125" style="6" customWidth="1"/>
    <col min="7" max="7" width="11.42578125" style="6" customWidth="1"/>
    <col min="8" max="8" width="16.28515625" style="4" customWidth="1"/>
    <col min="9" max="9" width="16.42578125" style="4" customWidth="1"/>
    <col min="10" max="10" width="11.140625" style="4" customWidth="1"/>
    <col min="11" max="11" width="10.28515625" customWidth="1"/>
    <col min="12" max="12" width="11.7109375" customWidth="1"/>
    <col min="13" max="13" width="10.85546875" customWidth="1"/>
    <col min="14" max="14" width="12.28515625" customWidth="1"/>
    <col min="15" max="15" width="8.5703125" customWidth="1"/>
    <col min="16" max="16" width="19.7109375" customWidth="1"/>
    <col min="17" max="17" width="17" customWidth="1"/>
    <col min="18" max="19" width="13.5703125" customWidth="1"/>
    <col min="20" max="20" width="9.7109375" customWidth="1"/>
    <col min="21" max="21" width="9.28515625" bestFit="1" customWidth="1"/>
    <col min="22" max="22" width="13" bestFit="1" customWidth="1"/>
    <col min="24" max="24" width="14.140625" customWidth="1"/>
  </cols>
  <sheetData>
    <row r="1" spans="2:20">
      <c r="D1" s="6"/>
      <c r="H1" s="6"/>
      <c r="I1" s="6"/>
      <c r="K1" s="4"/>
      <c r="L1" s="4"/>
      <c r="M1" s="4"/>
      <c r="N1" s="4"/>
      <c r="O1" s="4"/>
    </row>
    <row r="2" spans="2:20">
      <c r="E2" s="7"/>
      <c r="F2" s="7"/>
      <c r="G2" s="7"/>
      <c r="H2" s="7"/>
      <c r="I2" s="7"/>
      <c r="K2" s="4"/>
      <c r="L2" s="4"/>
      <c r="M2" s="4"/>
      <c r="N2" s="4"/>
      <c r="O2" s="4"/>
      <c r="P2" s="3"/>
    </row>
    <row r="3" spans="2:20">
      <c r="D3" s="7"/>
      <c r="F3" s="2"/>
      <c r="G3" s="2"/>
      <c r="H3" s="2"/>
      <c r="I3" s="2"/>
      <c r="K3" s="4"/>
      <c r="L3" s="4"/>
      <c r="M3" s="4"/>
      <c r="N3" s="4"/>
      <c r="O3" s="4"/>
      <c r="P3" s="3"/>
    </row>
    <row r="4" spans="2:20">
      <c r="D4" s="6"/>
      <c r="E4" s="9" t="s">
        <v>8</v>
      </c>
      <c r="F4" s="9"/>
      <c r="H4" s="6"/>
      <c r="I4" s="6"/>
      <c r="K4" s="62" t="s">
        <v>251</v>
      </c>
      <c r="L4" s="4"/>
      <c r="M4" s="4"/>
      <c r="N4" s="4"/>
      <c r="O4" s="5"/>
      <c r="P4" s="3"/>
    </row>
    <row r="5" spans="2:20" ht="25.5">
      <c r="B5" s="17" t="s">
        <v>2</v>
      </c>
      <c r="C5" s="17" t="s">
        <v>25</v>
      </c>
      <c r="D5" s="17" t="s">
        <v>14</v>
      </c>
      <c r="E5" s="17" t="s">
        <v>15</v>
      </c>
      <c r="F5" s="17" t="s">
        <v>88</v>
      </c>
      <c r="G5" s="17" t="s">
        <v>92</v>
      </c>
      <c r="H5" s="17" t="s">
        <v>335</v>
      </c>
      <c r="I5" s="17" t="s">
        <v>336</v>
      </c>
      <c r="J5" s="17" t="s">
        <v>90</v>
      </c>
      <c r="K5" s="17" t="s">
        <v>89</v>
      </c>
      <c r="L5" s="17" t="s">
        <v>91</v>
      </c>
      <c r="M5" s="17" t="s">
        <v>93</v>
      </c>
      <c r="N5" s="17" t="s">
        <v>0</v>
      </c>
      <c r="O5" s="17" t="s">
        <v>184</v>
      </c>
      <c r="P5" s="238"/>
      <c r="Q5" s="224" t="s">
        <v>44</v>
      </c>
      <c r="R5" s="224" t="s">
        <v>79</v>
      </c>
      <c r="S5" s="224" t="s">
        <v>44</v>
      </c>
      <c r="T5" s="224" t="s">
        <v>79</v>
      </c>
    </row>
    <row r="6" spans="2:20" ht="13.5" thickBot="1">
      <c r="B6" s="16" t="s">
        <v>26</v>
      </c>
      <c r="C6" s="16"/>
      <c r="D6" s="16"/>
      <c r="E6" s="16"/>
      <c r="F6" s="16" t="s">
        <v>181</v>
      </c>
      <c r="G6" s="16" t="s">
        <v>181</v>
      </c>
      <c r="H6" s="16" t="s">
        <v>181</v>
      </c>
      <c r="I6" s="16" t="s">
        <v>181</v>
      </c>
      <c r="J6" s="16" t="s">
        <v>180</v>
      </c>
      <c r="K6" s="16" t="s">
        <v>180</v>
      </c>
      <c r="L6" s="16" t="s">
        <v>182</v>
      </c>
      <c r="M6" s="16" t="s">
        <v>182</v>
      </c>
      <c r="N6" s="16"/>
      <c r="O6" s="16"/>
      <c r="P6" s="239"/>
      <c r="Q6" s="225" t="s">
        <v>75</v>
      </c>
      <c r="R6" s="225" t="s">
        <v>75</v>
      </c>
      <c r="S6" s="225" t="s">
        <v>76</v>
      </c>
      <c r="T6" s="225" t="s">
        <v>76</v>
      </c>
    </row>
    <row r="7" spans="2:20">
      <c r="B7" t="str">
        <f>Processes!D6</f>
        <v>RADBCELCE1</v>
      </c>
      <c r="C7" t="str">
        <f>Processes!E6</f>
        <v>Residential Appliance Computers Demand Detached Building</v>
      </c>
      <c r="D7" s="6" t="s">
        <v>280</v>
      </c>
      <c r="E7" s="6" t="str">
        <f t="shared" ref="E7:E13" si="0">LEFT(B7,5)</f>
        <v>RADBC</v>
      </c>
      <c r="F7" s="35">
        <f>J35</f>
        <v>3542.1605520556946</v>
      </c>
      <c r="G7" s="34">
        <f>K35</f>
        <v>5998.2965598531309</v>
      </c>
      <c r="H7" s="34">
        <f>F7</f>
        <v>3542.1605520556946</v>
      </c>
      <c r="I7" s="34">
        <f>G7</f>
        <v>5998.2965598531309</v>
      </c>
      <c r="J7" s="42">
        <f>Q7/S7</f>
        <v>2830.6802785290361</v>
      </c>
      <c r="K7" s="42">
        <f>R7/T7</f>
        <v>2830.6802785290365</v>
      </c>
      <c r="L7" s="58">
        <f>ROUND(J37,0)</f>
        <v>4</v>
      </c>
      <c r="M7" s="58">
        <f>ROUND(K37,0)</f>
        <v>4</v>
      </c>
      <c r="N7" s="29">
        <v>1</v>
      </c>
      <c r="O7" s="13">
        <v>1</v>
      </c>
      <c r="P7" s="3"/>
      <c r="Q7" s="226">
        <f t="shared" ref="Q7:Q13" si="1">F7*N7*O7</f>
        <v>3542.1605520556946</v>
      </c>
      <c r="R7" s="226">
        <f t="shared" ref="R7:R13" si="2">G7*N7*O7</f>
        <v>5998.2965598531309</v>
      </c>
      <c r="S7" s="227">
        <f>M37</f>
        <v>1.2513460382379813</v>
      </c>
      <c r="T7" s="227">
        <f>N37</f>
        <v>2.1190300456574866</v>
      </c>
    </row>
    <row r="8" spans="2:20">
      <c r="B8" t="str">
        <f>Processes!D7</f>
        <v>RADBKELCE1</v>
      </c>
      <c r="C8" t="str">
        <f>Processes!E7</f>
        <v>Residential Appliance Cooking Demand Detached Building</v>
      </c>
      <c r="D8" s="6" t="str">
        <f>$D$7</f>
        <v>RESELCA</v>
      </c>
      <c r="E8" s="6" t="str">
        <f t="shared" si="0"/>
        <v>RADBK</v>
      </c>
      <c r="F8" s="35">
        <f>J49</f>
        <v>3077.717664312031</v>
      </c>
      <c r="G8" s="34">
        <f>K49</f>
        <v>5211.8087271137902</v>
      </c>
      <c r="H8" s="34">
        <f t="shared" ref="H8:I13" si="3">F8</f>
        <v>3077.717664312031</v>
      </c>
      <c r="I8" s="34">
        <f t="shared" si="3"/>
        <v>5211.8087271137902</v>
      </c>
      <c r="J8" s="42">
        <f t="shared" ref="J8:J13" si="4">Q8/S8</f>
        <v>3380.576012830571</v>
      </c>
      <c r="K8" s="42">
        <f t="shared" ref="K8:K13" si="5">R8/T8</f>
        <v>3380.5760128305715</v>
      </c>
      <c r="L8" s="58">
        <f>ROUND(J51,0)</f>
        <v>11</v>
      </c>
      <c r="M8" s="58">
        <f>ROUND(K51,0)</f>
        <v>11</v>
      </c>
      <c r="N8" s="29">
        <v>1</v>
      </c>
      <c r="O8" s="13">
        <v>1</v>
      </c>
      <c r="P8" s="3"/>
      <c r="Q8" s="226">
        <f t="shared" si="1"/>
        <v>3077.717664312031</v>
      </c>
      <c r="R8" s="226">
        <f t="shared" si="2"/>
        <v>5211.8087271137902</v>
      </c>
      <c r="S8" s="227">
        <f>M51</f>
        <v>0.91041220568060666</v>
      </c>
      <c r="T8" s="227">
        <f>N51</f>
        <v>1.5416925125579175</v>
      </c>
    </row>
    <row r="9" spans="2:20">
      <c r="B9" t="str">
        <f>Processes!D8</f>
        <v>RADBEELCE1</v>
      </c>
      <c r="C9" t="str">
        <f>Processes!E8</f>
        <v>Residential Appliance Entertainment Demand Detached Building</v>
      </c>
      <c r="D9" s="6" t="str">
        <f t="shared" ref="D9:D13" si="6">$D$7</f>
        <v>RESELCA</v>
      </c>
      <c r="E9" s="6" t="str">
        <f t="shared" si="0"/>
        <v>RADBE</v>
      </c>
      <c r="F9" s="35">
        <f>J63</f>
        <v>3806.6694694070306</v>
      </c>
      <c r="G9" s="35">
        <f>K63</f>
        <v>6446.2161009586889</v>
      </c>
      <c r="H9" s="34">
        <f t="shared" si="3"/>
        <v>3806.6694694070306</v>
      </c>
      <c r="I9" s="34">
        <f t="shared" si="3"/>
        <v>6446.2161009586889</v>
      </c>
      <c r="J9" s="42">
        <f t="shared" si="4"/>
        <v>1772.3433805567315</v>
      </c>
      <c r="K9" s="42">
        <f t="shared" si="5"/>
        <v>1772.3433805567311</v>
      </c>
      <c r="L9" s="58">
        <f>ROUND(J65,0)</f>
        <v>6</v>
      </c>
      <c r="M9" s="58">
        <f>ROUND(K65,0)</f>
        <v>6</v>
      </c>
      <c r="N9" s="29">
        <v>1</v>
      </c>
      <c r="O9" s="13">
        <v>1</v>
      </c>
      <c r="P9" s="3"/>
      <c r="Q9" s="226">
        <f t="shared" si="1"/>
        <v>3806.6694694070306</v>
      </c>
      <c r="R9" s="226">
        <f t="shared" si="2"/>
        <v>6446.2161009586889</v>
      </c>
      <c r="S9" s="227">
        <f>M65</f>
        <v>2.14781712797171</v>
      </c>
      <c r="T9" s="227">
        <f>N65</f>
        <v>3.6371146650677781</v>
      </c>
    </row>
    <row r="10" spans="2:20">
      <c r="B10" t="str">
        <f>Processes!D9</f>
        <v>RADBLELCE1</v>
      </c>
      <c r="C10" t="str">
        <f>Processes!E9</f>
        <v>Residential Appliance Lighting Demand Detached Building</v>
      </c>
      <c r="D10" s="6" t="str">
        <f t="shared" si="6"/>
        <v>RESELCA</v>
      </c>
      <c r="E10" s="6" t="str">
        <f t="shared" si="0"/>
        <v>RADBL</v>
      </c>
      <c r="F10" s="35">
        <f>J86</f>
        <v>16528.111424032832</v>
      </c>
      <c r="G10" s="35">
        <f>K86</f>
        <v>27988.712662419865</v>
      </c>
      <c r="H10" s="34">
        <f t="shared" si="3"/>
        <v>16528.111424032832</v>
      </c>
      <c r="I10" s="34">
        <f t="shared" si="3"/>
        <v>27988.712662419865</v>
      </c>
      <c r="J10" s="42">
        <f t="shared" si="4"/>
        <v>15168.202330453772</v>
      </c>
      <c r="K10" s="42">
        <f t="shared" si="5"/>
        <v>15168.202330453769</v>
      </c>
      <c r="L10" s="58">
        <f>ROUND(J88,0)</f>
        <v>4</v>
      </c>
      <c r="M10" s="58">
        <f>ROUND(K88,0)</f>
        <v>4</v>
      </c>
      <c r="N10" s="29">
        <v>1</v>
      </c>
      <c r="O10" s="13">
        <v>1</v>
      </c>
      <c r="P10" s="3"/>
      <c r="Q10" s="226">
        <f t="shared" si="1"/>
        <v>16528.111424032832</v>
      </c>
      <c r="R10" s="226">
        <f t="shared" si="2"/>
        <v>27988.712662419865</v>
      </c>
      <c r="S10" s="227">
        <f>M88</f>
        <v>1.0896552580162198</v>
      </c>
      <c r="T10" s="227">
        <f>N88</f>
        <v>1.8452227925669131</v>
      </c>
    </row>
    <row r="11" spans="2:20">
      <c r="B11" t="str">
        <f>Processes!D10</f>
        <v>RADBOELCE1</v>
      </c>
      <c r="C11" t="str">
        <f>Processes!E10</f>
        <v>Residential Appliance Others Demand Detached Building</v>
      </c>
      <c r="D11" s="6" t="str">
        <f t="shared" si="6"/>
        <v>RESELCA</v>
      </c>
      <c r="E11" s="6" t="str">
        <f t="shared" si="0"/>
        <v>RADBO</v>
      </c>
      <c r="F11" s="35">
        <f>J99</f>
        <v>3406.1510483874454</v>
      </c>
      <c r="G11" s="35">
        <f>K99</f>
        <v>5767.977994115864</v>
      </c>
      <c r="H11" s="34">
        <f t="shared" si="3"/>
        <v>3406.1510483874454</v>
      </c>
      <c r="I11" s="34">
        <f t="shared" si="3"/>
        <v>5767.977994115864</v>
      </c>
      <c r="J11" s="42">
        <f t="shared" si="4"/>
        <v>6845.5335308790709</v>
      </c>
      <c r="K11" s="42">
        <f t="shared" si="5"/>
        <v>6845.53353087907</v>
      </c>
      <c r="L11" s="58">
        <f>ROUND(J101,0)</f>
        <v>5</v>
      </c>
      <c r="M11" s="58">
        <f>ROUND(K101,0)</f>
        <v>5</v>
      </c>
      <c r="N11" s="29">
        <v>1</v>
      </c>
      <c r="O11" s="13">
        <v>1</v>
      </c>
      <c r="P11" s="3"/>
      <c r="Q11" s="226">
        <f t="shared" si="1"/>
        <v>3406.1510483874454</v>
      </c>
      <c r="R11" s="226">
        <f t="shared" si="2"/>
        <v>5767.977994115864</v>
      </c>
      <c r="S11" s="227">
        <f>M101</f>
        <v>0.49757276522317229</v>
      </c>
      <c r="T11" s="227">
        <f>N101</f>
        <v>0.84258998485617942</v>
      </c>
    </row>
    <row r="12" spans="2:20">
      <c r="B12" t="str">
        <f>Processes!D11</f>
        <v>RADBRELCE1</v>
      </c>
      <c r="C12" t="str">
        <f>Processes!E11</f>
        <v>Residential Appliance Refrigeration Demand Detached Building</v>
      </c>
      <c r="D12" s="6" t="str">
        <f t="shared" si="6"/>
        <v>RESELCA</v>
      </c>
      <c r="E12" s="6" t="str">
        <f t="shared" si="0"/>
        <v>RADBR</v>
      </c>
      <c r="F12" s="35">
        <f>J112</f>
        <v>1309.5941166247983</v>
      </c>
      <c r="G12" s="35">
        <f>K112</f>
        <v>2217.6673725293394</v>
      </c>
      <c r="H12" s="34">
        <f t="shared" si="3"/>
        <v>1309.5941166247983</v>
      </c>
      <c r="I12" s="34">
        <f t="shared" si="3"/>
        <v>2217.6673725293394</v>
      </c>
      <c r="J12" s="42">
        <f t="shared" si="4"/>
        <v>1197.6399938906166</v>
      </c>
      <c r="K12" s="42">
        <f t="shared" si="5"/>
        <v>1197.6399938906163</v>
      </c>
      <c r="L12" s="58">
        <f>ROUND(J114,0)</f>
        <v>10</v>
      </c>
      <c r="M12" s="58">
        <f>ROUND(K114,0)</f>
        <v>10</v>
      </c>
      <c r="N12" s="29">
        <v>1</v>
      </c>
      <c r="O12" s="13">
        <v>1</v>
      </c>
      <c r="P12" s="3"/>
      <c r="Q12" s="226">
        <f t="shared" si="1"/>
        <v>1309.5941166247983</v>
      </c>
      <c r="R12" s="226">
        <f t="shared" si="2"/>
        <v>2217.6673725293394</v>
      </c>
      <c r="S12" s="227">
        <f>M114</f>
        <v>1.0934789446789357</v>
      </c>
      <c r="T12" s="227">
        <f>N114</f>
        <v>1.8516978255920575</v>
      </c>
    </row>
    <row r="13" spans="2:20">
      <c r="B13" t="str">
        <f>Processes!D12</f>
        <v>RADBMELCE1</v>
      </c>
      <c r="C13" t="str">
        <f>Processes!E12</f>
        <v>Residential Appliance Machines(Washing) Demand Detached Building</v>
      </c>
      <c r="D13" s="6" t="str">
        <f t="shared" si="6"/>
        <v>RESELCA</v>
      </c>
      <c r="E13" s="6" t="str">
        <f t="shared" si="0"/>
        <v>RADBM</v>
      </c>
      <c r="F13" s="35">
        <f>J128</f>
        <v>1479.132919675611</v>
      </c>
      <c r="G13" s="35">
        <f>K128</f>
        <v>2504.7644716461832</v>
      </c>
      <c r="H13" s="34">
        <f t="shared" si="3"/>
        <v>1479.132919675611</v>
      </c>
      <c r="I13" s="34">
        <f t="shared" si="3"/>
        <v>2504.7644716461832</v>
      </c>
      <c r="J13" s="42">
        <f t="shared" si="4"/>
        <v>816.68761983612649</v>
      </c>
      <c r="K13" s="42">
        <f t="shared" si="5"/>
        <v>816.68761983612649</v>
      </c>
      <c r="L13" s="58">
        <f>ROUND(J130,0)</f>
        <v>10</v>
      </c>
      <c r="M13" s="58">
        <f>ROUND(K130,0)</f>
        <v>10</v>
      </c>
      <c r="N13" s="29">
        <v>1</v>
      </c>
      <c r="O13" s="13">
        <v>1</v>
      </c>
      <c r="P13" s="3"/>
      <c r="Q13" s="226">
        <f t="shared" si="1"/>
        <v>1479.132919675611</v>
      </c>
      <c r="R13" s="226">
        <f t="shared" si="2"/>
        <v>2504.7644716461832</v>
      </c>
      <c r="S13" s="227">
        <f>M130</f>
        <v>1.8111366987201403</v>
      </c>
      <c r="T13" s="227">
        <f>N130</f>
        <v>3.0669798473849523</v>
      </c>
    </row>
    <row r="14" spans="2:20">
      <c r="D14" s="6"/>
      <c r="F14" s="35"/>
      <c r="G14" s="35"/>
      <c r="H14" s="34"/>
      <c r="I14" s="34"/>
      <c r="J14" s="42"/>
      <c r="K14" s="42"/>
      <c r="L14" s="58"/>
      <c r="M14" s="58"/>
      <c r="N14" s="29"/>
      <c r="P14" s="3"/>
      <c r="Q14" s="226"/>
      <c r="R14" s="226"/>
      <c r="S14" s="227"/>
      <c r="T14" s="227"/>
    </row>
    <row r="15" spans="2:20">
      <c r="D15" s="6"/>
      <c r="F15" s="35"/>
      <c r="G15" s="35"/>
      <c r="H15" s="34"/>
      <c r="I15" s="34"/>
      <c r="J15" s="42"/>
      <c r="K15" s="42"/>
      <c r="L15" s="58"/>
      <c r="M15" s="58"/>
      <c r="N15" s="29"/>
      <c r="P15" s="3"/>
      <c r="Q15" s="226"/>
      <c r="R15" s="226"/>
      <c r="S15" s="227"/>
      <c r="T15" s="227"/>
    </row>
    <row r="16" spans="2:20">
      <c r="D16" s="6"/>
      <c r="F16" s="35"/>
      <c r="G16" s="35"/>
      <c r="H16" s="34"/>
      <c r="I16" s="34"/>
      <c r="J16" s="42"/>
      <c r="K16" s="42"/>
      <c r="L16" s="58"/>
      <c r="M16" s="58"/>
      <c r="N16" s="29"/>
      <c r="P16" s="3"/>
      <c r="Q16" s="226"/>
      <c r="R16" s="226"/>
      <c r="S16" s="227"/>
      <c r="T16" s="227"/>
    </row>
    <row r="17" spans="2:30">
      <c r="D17" s="6"/>
      <c r="F17" s="35"/>
      <c r="G17" s="35"/>
      <c r="H17" s="34"/>
      <c r="I17" s="34"/>
      <c r="J17" s="42"/>
      <c r="K17" s="42"/>
      <c r="L17" s="58"/>
      <c r="M17" s="58"/>
      <c r="N17" s="29"/>
      <c r="P17" s="3"/>
      <c r="Q17" s="226"/>
      <c r="R17" s="226"/>
      <c r="S17" s="227"/>
      <c r="T17" s="227"/>
    </row>
    <row r="18" spans="2:30">
      <c r="D18" s="6"/>
      <c r="F18" s="35"/>
      <c r="G18" s="35"/>
      <c r="H18" s="34"/>
      <c r="I18" s="34"/>
      <c r="J18" s="42"/>
      <c r="K18" s="42"/>
      <c r="L18" s="58"/>
      <c r="M18" s="58"/>
      <c r="N18" s="29"/>
      <c r="P18" s="3"/>
      <c r="Q18" s="226"/>
      <c r="R18" s="226"/>
      <c r="S18" s="227"/>
      <c r="T18" s="227"/>
    </row>
    <row r="19" spans="2:30">
      <c r="D19" s="6"/>
      <c r="H19" s="6"/>
      <c r="I19" s="6"/>
      <c r="K19" s="4"/>
      <c r="L19" s="4"/>
      <c r="M19" s="4"/>
      <c r="N19" s="4"/>
      <c r="O19" s="4"/>
      <c r="P19" s="3"/>
    </row>
    <row r="20" spans="2:30" ht="13.5" thickBot="1">
      <c r="C20" s="204" t="s">
        <v>275</v>
      </c>
      <c r="G20" s="34"/>
      <c r="K20" s="4"/>
      <c r="L20" s="4"/>
      <c r="M20" s="4"/>
    </row>
    <row r="21" spans="2:30">
      <c r="C21" s="139" t="s">
        <v>237</v>
      </c>
      <c r="F21" s="205" t="s">
        <v>262</v>
      </c>
      <c r="G21" s="206"/>
      <c r="K21" s="4"/>
      <c r="L21" s="4"/>
      <c r="M21" s="4"/>
      <c r="Q21" s="59" t="s">
        <v>94</v>
      </c>
    </row>
    <row r="22" spans="2:30">
      <c r="C22" s="228" t="s">
        <v>274</v>
      </c>
      <c r="E22" s="6" t="s">
        <v>137</v>
      </c>
      <c r="F22" s="207">
        <v>5.99</v>
      </c>
      <c r="G22" s="208">
        <f>F22-J33</f>
        <v>0</v>
      </c>
      <c r="J22" s="237">
        <v>2012</v>
      </c>
      <c r="M22" s="36"/>
      <c r="T22" t="s">
        <v>118</v>
      </c>
      <c r="U22" s="15" t="s">
        <v>119</v>
      </c>
      <c r="V22" s="15" t="s">
        <v>120</v>
      </c>
    </row>
    <row r="23" spans="2:30" ht="15">
      <c r="B23" s="84" t="str">
        <f>'data deta bui '!$B$2</f>
        <v>2012 Detached house</v>
      </c>
      <c r="C23" s="1"/>
      <c r="D23" s="1"/>
      <c r="E23" s="6" t="s">
        <v>45</v>
      </c>
      <c r="F23" s="207">
        <v>5.2046000000000001</v>
      </c>
      <c r="G23" s="208">
        <f>F23-J47</f>
        <v>0</v>
      </c>
      <c r="J23" s="54" t="s">
        <v>80</v>
      </c>
      <c r="K23" s="53"/>
      <c r="P23" s="43" t="s">
        <v>95</v>
      </c>
      <c r="Q23" s="13">
        <f>SUM(Q7:Q22)</f>
        <v>33149.537194495439</v>
      </c>
      <c r="R23" s="13">
        <f>SUM(R7:R22)</f>
        <v>56135.443888636859</v>
      </c>
      <c r="T23" s="13">
        <f>SUM(Q23:R23)</f>
        <v>89284.981083132297</v>
      </c>
      <c r="U23" s="13">
        <f>'data multis bui'!$J$95/1000</f>
        <v>21.90436</v>
      </c>
      <c r="V23" s="111">
        <f>T23/U23-1</f>
        <v>4075.1282723226013</v>
      </c>
    </row>
    <row r="24" spans="2:30">
      <c r="B24" s="1"/>
      <c r="E24" s="6" t="s">
        <v>46</v>
      </c>
      <c r="F24" s="207">
        <v>6.4372999999999987</v>
      </c>
      <c r="G24" s="208">
        <f>F24-J61</f>
        <v>0</v>
      </c>
      <c r="J24" s="52" t="s">
        <v>108</v>
      </c>
      <c r="K24" s="52" t="s">
        <v>107</v>
      </c>
      <c r="L24" s="187" t="s">
        <v>247</v>
      </c>
      <c r="M24" s="109"/>
      <c r="N24" s="109"/>
      <c r="O24" s="186">
        <f>'data deta bui '!$M$85</f>
        <v>1.0934692063363287</v>
      </c>
      <c r="T24" s="188"/>
    </row>
    <row r="25" spans="2:30">
      <c r="B25" s="1"/>
      <c r="E25" s="6" t="s">
        <v>47</v>
      </c>
      <c r="F25" s="207">
        <v>27.95</v>
      </c>
      <c r="G25" s="208">
        <f>F25-J84</f>
        <v>0</v>
      </c>
      <c r="J25" s="53">
        <v>591.34566812282037</v>
      </c>
      <c r="K25" s="53">
        <v>1001.3850684228931</v>
      </c>
    </row>
    <row r="26" spans="2:30">
      <c r="E26" s="6" t="s">
        <v>155</v>
      </c>
      <c r="F26" s="207">
        <v>5.76</v>
      </c>
      <c r="G26" s="208">
        <f>F26-J97</f>
        <v>0</v>
      </c>
      <c r="J26" s="204" t="s">
        <v>277</v>
      </c>
    </row>
    <row r="27" spans="2:30">
      <c r="B27" s="70" t="s">
        <v>98</v>
      </c>
      <c r="C27" s="1"/>
      <c r="D27" s="1"/>
      <c r="E27" s="6" t="s">
        <v>48</v>
      </c>
      <c r="F27" s="207">
        <v>2.2145999999999999</v>
      </c>
      <c r="G27" s="208">
        <f>F27-J110</f>
        <v>0</v>
      </c>
      <c r="H27" s="5"/>
      <c r="I27" s="49"/>
      <c r="J27" s="50"/>
      <c r="K27" s="51"/>
    </row>
    <row r="28" spans="2:30" ht="13.5" thickBot="1">
      <c r="B28" s="1"/>
      <c r="C28" s="1"/>
      <c r="D28" s="1"/>
      <c r="E28" s="8"/>
      <c r="F28" s="209" t="s">
        <v>263</v>
      </c>
      <c r="G28" s="210"/>
      <c r="H28" s="5"/>
      <c r="I28" s="5"/>
    </row>
    <row r="29" spans="2:30" ht="30.75" thickBot="1">
      <c r="B29" s="73" t="s">
        <v>99</v>
      </c>
      <c r="C29" s="64" t="s">
        <v>100</v>
      </c>
      <c r="D29" s="74" t="s">
        <v>66</v>
      </c>
      <c r="E29" s="74" t="s">
        <v>67</v>
      </c>
      <c r="F29" s="74" t="s">
        <v>67</v>
      </c>
      <c r="G29" s="75" t="s">
        <v>106</v>
      </c>
      <c r="H29" s="76" t="s">
        <v>106</v>
      </c>
      <c r="I29" s="5"/>
      <c r="J29" s="30" t="s">
        <v>67</v>
      </c>
      <c r="K29" s="30" t="s">
        <v>67</v>
      </c>
      <c r="M29" s="31" t="s">
        <v>68</v>
      </c>
      <c r="N29" s="31" t="s">
        <v>68</v>
      </c>
      <c r="O29" s="31" t="s">
        <v>68</v>
      </c>
      <c r="P29" s="61" t="s">
        <v>117</v>
      </c>
      <c r="Q29" s="62"/>
      <c r="R29" s="62"/>
      <c r="U29" t="s">
        <v>113</v>
      </c>
      <c r="Y29" s="15" t="s">
        <v>179</v>
      </c>
    </row>
    <row r="30" spans="2:30">
      <c r="B30" s="65"/>
      <c r="C30" s="1" t="s">
        <v>137</v>
      </c>
      <c r="D30" s="1"/>
      <c r="E30" s="83" t="s">
        <v>44</v>
      </c>
      <c r="F30" s="83" t="s">
        <v>79</v>
      </c>
      <c r="G30" s="83" t="s">
        <v>44</v>
      </c>
      <c r="H30" s="83" t="s">
        <v>79</v>
      </c>
      <c r="J30" s="83" t="s">
        <v>44</v>
      </c>
      <c r="K30" s="83" t="s">
        <v>79</v>
      </c>
      <c r="M30" s="83" t="s">
        <v>44</v>
      </c>
      <c r="N30" s="83" t="s">
        <v>79</v>
      </c>
      <c r="O30" s="81" t="s">
        <v>96</v>
      </c>
      <c r="Q30" s="81" t="s">
        <v>116</v>
      </c>
      <c r="R30" s="81" t="s">
        <v>116</v>
      </c>
      <c r="Z30" t="str">
        <f>F30</f>
        <v>DKW</v>
      </c>
      <c r="AA30" t="str">
        <f>H30</f>
        <v>DKW</v>
      </c>
    </row>
    <row r="31" spans="2:30" ht="15">
      <c r="B31" s="65"/>
      <c r="C31" s="1"/>
      <c r="D31" s="68" t="s">
        <v>69</v>
      </c>
      <c r="E31" s="69" t="s">
        <v>183</v>
      </c>
      <c r="F31" s="69" t="s">
        <v>183</v>
      </c>
      <c r="G31" s="66" t="s">
        <v>71</v>
      </c>
      <c r="H31" s="67" t="s">
        <v>71</v>
      </c>
      <c r="I31" s="44"/>
      <c r="J31" s="193" t="s">
        <v>252</v>
      </c>
      <c r="K31" s="194"/>
      <c r="L31" s="24"/>
      <c r="M31" s="193" t="s">
        <v>253</v>
      </c>
      <c r="N31" s="195"/>
      <c r="O31" s="196"/>
      <c r="P31" s="41"/>
      <c r="Q31" s="83" t="s">
        <v>44</v>
      </c>
      <c r="R31" s="83" t="s">
        <v>79</v>
      </c>
      <c r="S31" s="32" t="s">
        <v>96</v>
      </c>
      <c r="Y31" s="15" t="s">
        <v>99</v>
      </c>
      <c r="Z31" t="str">
        <f>G31</f>
        <v>kWh/y</v>
      </c>
      <c r="AA31" t="str">
        <f>H31</f>
        <v>kWh/y</v>
      </c>
    </row>
    <row r="32" spans="2:30">
      <c r="B32" s="72" t="str">
        <f>VLOOKUP($C$30,'2012'!$B5:$L5,11,FALSE)</f>
        <v>All-in-one printer</v>
      </c>
      <c r="C32" s="72" t="str">
        <f>VLOOKUP($C$30,'2012'!$B5:$L5,1,FALSE)</f>
        <v>Computers</v>
      </c>
      <c r="D32" s="72">
        <f>VLOOKUP($C$30,'2012'!$B5:$L5,2,FALSE)</f>
        <v>4</v>
      </c>
      <c r="E32" s="72">
        <f>VLOOKUP($C$30,'2012'!$B5:$L5,7,FALSE)/100</f>
        <v>0.81</v>
      </c>
      <c r="F32" s="72">
        <f>VLOOKUP($C$30,'2012'!$B5:$L5,7,FALSE)/100</f>
        <v>0.81</v>
      </c>
      <c r="G32" s="72">
        <f>VLOOKUP($C$30,'2012'!$B5:$L5,8,FALSE)</f>
        <v>129</v>
      </c>
      <c r="H32" s="72">
        <f>VLOOKUP($C$30,'2012'!$B5:$L5,8,FALSE)</f>
        <v>129</v>
      </c>
      <c r="I32" s="60" t="s">
        <v>70</v>
      </c>
      <c r="J32" s="33">
        <f>SUMPRODUCT(E32:E42,G32:G42)/(SUM(G32:G42))</f>
        <v>0.70824769433465073</v>
      </c>
      <c r="K32" s="33">
        <f>SUMPRODUCT(F32:F42,H32:H42)/(SUM(H32:H42))</f>
        <v>0.70824769433465073</v>
      </c>
      <c r="L32" s="214" t="s">
        <v>265</v>
      </c>
      <c r="M32" s="33">
        <f>SUMPRODUCT(E32:E42,G32:G42)/(SUM(E32:E42))</f>
        <v>89.742904841402307</v>
      </c>
      <c r="N32" s="33">
        <f>SUMPRODUCT(F32:F42,H32:H42)/(SUM(F32:F42))</f>
        <v>89.742904841402307</v>
      </c>
      <c r="O32" s="24"/>
      <c r="P32" s="41" t="s">
        <v>74</v>
      </c>
      <c r="Q32" s="38">
        <f>SUMPRODUCT(E32:E42,G32:G42)</f>
        <v>537.55999999999995</v>
      </c>
      <c r="R32" s="38">
        <f>SUMPRODUCT(F32:F42,H32:H42)</f>
        <v>537.55999999999995</v>
      </c>
      <c r="S32" s="41" t="s">
        <v>73</v>
      </c>
      <c r="Y32" s="114" t="str">
        <f>B32</f>
        <v>All-in-one printer</v>
      </c>
      <c r="Z32" s="115">
        <f>E32*G32/(SUMPRODUCT(E$32:E$33,G$32:G$33))</f>
        <v>0.32973587049133773</v>
      </c>
      <c r="AA32" s="115">
        <f>F32*H32/(SUMPRODUCT(F$32:F$33,H$32:H$33))</f>
        <v>0.32973587049133773</v>
      </c>
      <c r="AB32" s="114"/>
      <c r="AC32" s="114"/>
      <c r="AD32" s="114"/>
    </row>
    <row r="33" spans="2:30">
      <c r="B33" s="72" t="str">
        <f>VLOOKUP($C$30,'2012'!$B6:$L6,11,FALSE)</f>
        <v>Desktop pc</v>
      </c>
      <c r="C33" s="72" t="str">
        <f>VLOOKUP($C$30,'2012'!$B6:$L6,1,FALSE)</f>
        <v>Computers</v>
      </c>
      <c r="D33" s="72">
        <f>VLOOKUP($C$30,'2012'!$B6:$L6,2,FALSE)</f>
        <v>3</v>
      </c>
      <c r="E33" s="72">
        <f>VLOOKUP($C$30,'2012'!$B6:$L6,7,FALSE)/100</f>
        <v>0.9</v>
      </c>
      <c r="F33" s="72">
        <f>VLOOKUP($C$30,'2012'!$B6:$L6,7,FALSE)/100</f>
        <v>0.9</v>
      </c>
      <c r="G33" s="72">
        <f>VLOOKUP($C$30,'2012'!$B6:$L6,8,FALSE)</f>
        <v>236</v>
      </c>
      <c r="H33" s="72">
        <f>VLOOKUP($C$30,'2012'!$B6:$L6,8,FALSE)</f>
        <v>236</v>
      </c>
      <c r="I33" s="213" t="s">
        <v>264</v>
      </c>
      <c r="J33" s="29">
        <f>SUM(E32:E42)</f>
        <v>5.9900000000000011</v>
      </c>
      <c r="K33" s="29">
        <f>SUM(F32:F42)</f>
        <v>5.9900000000000011</v>
      </c>
      <c r="L33" s="214" t="s">
        <v>266</v>
      </c>
      <c r="M33" s="78">
        <f>M32*10^-9*3.6</f>
        <v>3.2307445742904835E-7</v>
      </c>
      <c r="N33" s="78">
        <f>N32*10^-9*3.6</f>
        <v>3.2307445742904835E-7</v>
      </c>
      <c r="O33" s="24"/>
      <c r="P33" s="41" t="s">
        <v>74</v>
      </c>
      <c r="Q33" s="40">
        <f>Q32*$J$25</f>
        <v>317883.7773561033</v>
      </c>
      <c r="R33" s="40">
        <f>R32*$K$25</f>
        <v>538304.55738141038</v>
      </c>
      <c r="S33" s="40">
        <f>Q33+R33</f>
        <v>856188.33473751368</v>
      </c>
      <c r="T33" s="41" t="s">
        <v>72</v>
      </c>
      <c r="U33" t="str">
        <f>'data deta bui '!H7</f>
        <v>Computers</v>
      </c>
      <c r="V33" s="40">
        <f>'data deta bui '!I7</f>
        <v>678542.00200000021</v>
      </c>
      <c r="W33" s="41" t="s">
        <v>72</v>
      </c>
      <c r="X33" s="86">
        <f>S33-V33</f>
        <v>177646.33273751347</v>
      </c>
      <c r="Y33" s="114" t="str">
        <f t="shared" ref="Y33:Y42" si="7">B33</f>
        <v>Desktop pc</v>
      </c>
      <c r="Z33" s="115">
        <f>E33*G33/(SUMPRODUCT(E$32:E$33,G$32:G$33))</f>
        <v>0.67026412950866232</v>
      </c>
      <c r="AA33" s="115">
        <f>F33*H33/(SUMPRODUCT(F$32:F$33,H$32:H$33))</f>
        <v>0.67026412950866232</v>
      </c>
      <c r="AB33" s="114"/>
      <c r="AC33" s="114"/>
      <c r="AD33" s="114"/>
    </row>
    <row r="34" spans="2:30">
      <c r="B34" s="72" t="str">
        <f>VLOOKUP($C$30,'2012'!$B7:$L7,11,FALSE)</f>
        <v>Desktop pc standby</v>
      </c>
      <c r="C34" s="72" t="str">
        <f>VLOOKUP($C$30,'2012'!$B7:$L7,1,FALSE)</f>
        <v>Computers</v>
      </c>
      <c r="D34" s="72">
        <f>VLOOKUP($C$30,'2012'!$B7:$L7,2,FALSE)</f>
        <v>0</v>
      </c>
      <c r="E34" s="72">
        <f>VLOOKUP($C$30,'2012'!$B7:$L7,7,FALSE)/100</f>
        <v>0</v>
      </c>
      <c r="F34" s="72">
        <f>VLOOKUP($C$30,'2012'!$B7:$L7,7,FALSE)/100</f>
        <v>0</v>
      </c>
      <c r="G34" s="72">
        <f>VLOOKUP($C$30,'2012'!$B7:$L7,8,FALSE)</f>
        <v>0</v>
      </c>
      <c r="H34" s="72">
        <f>VLOOKUP($C$30,'2012'!$B7:$L7,8,FALSE)</f>
        <v>0</v>
      </c>
      <c r="I34" s="185" t="s">
        <v>248</v>
      </c>
      <c r="J34" s="107"/>
      <c r="K34" s="107"/>
      <c r="L34" s="80"/>
      <c r="M34" s="197" t="s">
        <v>115</v>
      </c>
      <c r="N34" s="198"/>
      <c r="O34" s="199"/>
      <c r="P34" s="41" t="s">
        <v>74</v>
      </c>
      <c r="Q34" s="39">
        <f>Q33*3.6/1000000</f>
        <v>1.1443815984819721</v>
      </c>
      <c r="R34" s="39">
        <f>R33*3.6/1000000</f>
        <v>1.9378964065730775</v>
      </c>
      <c r="S34" s="39">
        <f>S33*3.6/1000000</f>
        <v>3.0822780050550493</v>
      </c>
      <c r="T34" s="41" t="s">
        <v>43</v>
      </c>
      <c r="Y34" s="114" t="str">
        <f t="shared" si="7"/>
        <v>Desktop pc standby</v>
      </c>
      <c r="Z34" s="114"/>
      <c r="AA34" s="114"/>
      <c r="AB34" s="114"/>
      <c r="AC34" s="114"/>
      <c r="AD34" s="114"/>
    </row>
    <row r="35" spans="2:30">
      <c r="B35" s="72" t="str">
        <f>VLOOKUP($C$30,'2012'!$B8:$L8,11,FALSE)</f>
        <v>External harddisc</v>
      </c>
      <c r="C35" s="72" t="str">
        <f>VLOOKUP($C$30,'2012'!$B8:$L8,1,FALSE)</f>
        <v>Computers</v>
      </c>
      <c r="D35" s="72">
        <f>VLOOKUP($C$30,'2012'!$B8:$L8,2,FALSE)</f>
        <v>4</v>
      </c>
      <c r="E35" s="72">
        <f>VLOOKUP($C$30,'2012'!$B8:$L8,7,FALSE)/100</f>
        <v>0.56000000000000005</v>
      </c>
      <c r="F35" s="72">
        <f>VLOOKUP($C$30,'2012'!$B8:$L8,7,FALSE)/100</f>
        <v>0.56000000000000005</v>
      </c>
      <c r="G35" s="72">
        <f>VLOOKUP($C$30,'2012'!$B8:$L8,8,FALSE)</f>
        <v>22</v>
      </c>
      <c r="H35" s="72">
        <f>VLOOKUP($C$30,'2012'!$B8:$L8,8,FALSE)</f>
        <v>22</v>
      </c>
      <c r="I35" s="215" t="s">
        <v>269</v>
      </c>
      <c r="J35" s="55">
        <f>J$25*J33</f>
        <v>3542.1605520556946</v>
      </c>
      <c r="K35" s="55">
        <f>K$25*K33</f>
        <v>5998.2965598531309</v>
      </c>
      <c r="L35" s="214" t="s">
        <v>267</v>
      </c>
      <c r="M35" s="56">
        <f>J35*M33*1000</f>
        <v>1.1443815984819721</v>
      </c>
      <c r="N35" s="56">
        <f>K35*N33*1000</f>
        <v>1.9378964065730775</v>
      </c>
      <c r="O35" s="23">
        <f>M35+N35</f>
        <v>3.0822780050550493</v>
      </c>
      <c r="Q35" s="41"/>
      <c r="R35" s="63"/>
      <c r="S35" s="63">
        <f>S34-O35</f>
        <v>0</v>
      </c>
      <c r="Y35" s="114" t="str">
        <f t="shared" si="7"/>
        <v>External harddisc</v>
      </c>
      <c r="Z35" s="114"/>
      <c r="AA35" s="114"/>
      <c r="AB35" s="114"/>
      <c r="AC35" s="114"/>
      <c r="AD35" s="114"/>
    </row>
    <row r="36" spans="2:30" ht="15">
      <c r="B36" s="72" t="str">
        <f>VLOOKUP($C$30,'2012'!$B9:$L9,11,FALSE)</f>
        <v>Injet printer</v>
      </c>
      <c r="C36" s="72" t="str">
        <f>VLOOKUP($C$30,'2012'!$B9:$L9,1,FALSE)</f>
        <v>Computers</v>
      </c>
      <c r="D36" s="72">
        <f>VLOOKUP($C$30,'2012'!$B9:$L9,2,FALSE)</f>
        <v>4</v>
      </c>
      <c r="E36" s="72">
        <f>VLOOKUP($C$30,'2012'!$B9:$L9,7,FALSE)/100</f>
        <v>0.22</v>
      </c>
      <c r="F36" s="72">
        <f>VLOOKUP($C$30,'2012'!$B9:$L9,7,FALSE)/100</f>
        <v>0.22</v>
      </c>
      <c r="G36" s="72">
        <f>VLOOKUP($C$30,'2012'!$B9:$L9,8,FALSE)</f>
        <v>73</v>
      </c>
      <c r="H36" s="72">
        <f>VLOOKUP($C$30,'2012'!$B9:$L9,8,FALSE)</f>
        <v>73</v>
      </c>
      <c r="J36" s="71" t="s">
        <v>66</v>
      </c>
      <c r="K36" s="71" t="s">
        <v>66</v>
      </c>
      <c r="L36" s="105" t="s">
        <v>246</v>
      </c>
      <c r="M36" s="105" t="s">
        <v>76</v>
      </c>
      <c r="N36" s="105" t="s">
        <v>76</v>
      </c>
      <c r="O36" s="105"/>
      <c r="Y36" s="114" t="str">
        <f t="shared" si="7"/>
        <v>Injet printer</v>
      </c>
      <c r="Z36" s="114"/>
      <c r="AA36" s="114"/>
      <c r="AB36" s="114"/>
      <c r="AC36" s="114"/>
      <c r="AD36" s="114"/>
    </row>
    <row r="37" spans="2:30">
      <c r="B37" s="72" t="str">
        <f>VLOOKUP($C$30,'2012'!$B10:$L10,11,FALSE)</f>
        <v>Laptop pc</v>
      </c>
      <c r="C37" s="72" t="str">
        <f>VLOOKUP($C$30,'2012'!$B10:$L10,1,FALSE)</f>
        <v>Computers</v>
      </c>
      <c r="D37" s="72">
        <f>VLOOKUP($C$30,'2012'!$B10:$L10,2,FALSE)</f>
        <v>4</v>
      </c>
      <c r="E37" s="72">
        <f>VLOOKUP($C$30,'2012'!$B10:$L10,7,FALSE)/100</f>
        <v>1.62</v>
      </c>
      <c r="F37" s="72">
        <f>VLOOKUP($C$30,'2012'!$B10:$L10,7,FALSE)/100</f>
        <v>1.62</v>
      </c>
      <c r="G37" s="72">
        <f>VLOOKUP($C$30,'2012'!$B10:$L10,8,FALSE)</f>
        <v>50</v>
      </c>
      <c r="H37" s="72">
        <f>VLOOKUP($C$30,'2012'!$B10:$L10,8,FALSE)</f>
        <v>50</v>
      </c>
      <c r="J37" s="82">
        <f>($D32*E32+$D33*E33+$D34*E34+$D35*E35+$D36*E36+$D37*E37+$D38*E38+$D39*E39+$D40*E40+$D42*E42)/J33</f>
        <v>3.776293823038396</v>
      </c>
      <c r="K37" s="82">
        <f>($D32*F32+$D33*F33+$D34*F34+$D35*F35+$D36*F36+$D37*F37+$D38*F38+$D39*F39+$D40*F40+$D42*F42)/K33</f>
        <v>3.776293823038396</v>
      </c>
      <c r="L37" s="105" t="s">
        <v>268</v>
      </c>
      <c r="M37" s="105">
        <f>M35*$O$24</f>
        <v>1.2513460382379813</v>
      </c>
      <c r="N37" s="105">
        <f>N35*$O$24</f>
        <v>2.1190300456574866</v>
      </c>
      <c r="O37" s="105">
        <f>O35*$O$24</f>
        <v>3.3703760838954673</v>
      </c>
      <c r="V37" s="110">
        <f>O37/3.6*1000000</f>
        <v>936215.57885985193</v>
      </c>
      <c r="W37" s="105" t="s">
        <v>72</v>
      </c>
      <c r="X37" s="105">
        <f>V37/V33-'data deta bui '!$M$85</f>
        <v>0.28627674321485563</v>
      </c>
      <c r="Y37" s="114" t="str">
        <f t="shared" si="7"/>
        <v>Laptop pc</v>
      </c>
      <c r="Z37" s="114"/>
      <c r="AA37" s="114"/>
      <c r="AB37" s="114"/>
      <c r="AC37" s="114"/>
      <c r="AD37" s="114"/>
    </row>
    <row r="38" spans="2:30">
      <c r="B38" s="72" t="str">
        <f>VLOOKUP($C$30,'2012'!$B11:$L11,11,FALSE)</f>
        <v>Laptop pc standby</v>
      </c>
      <c r="C38" s="72" t="str">
        <f>VLOOKUP($C$30,'2012'!$B11:$L11,1,FALSE)</f>
        <v>Computers</v>
      </c>
      <c r="D38" s="72">
        <f>VLOOKUP($C$30,'2012'!$B11:$L11,2,FALSE)</f>
        <v>0</v>
      </c>
      <c r="E38" s="72">
        <f>VLOOKUP($C$30,'2012'!$B11:$L11,7,FALSE)/100</f>
        <v>0</v>
      </c>
      <c r="F38" s="72">
        <f>VLOOKUP($C$30,'2012'!$B11:$L11,7,FALSE)/100</f>
        <v>0</v>
      </c>
      <c r="G38" s="72">
        <f>VLOOKUP($C$30,'2012'!$B11:$L11,8,FALSE)</f>
        <v>0</v>
      </c>
      <c r="H38" s="72">
        <f>VLOOKUP($C$30,'2012'!$B11:$L11,8,FALSE)</f>
        <v>0</v>
      </c>
      <c r="Y38" s="114" t="str">
        <f t="shared" si="7"/>
        <v>Laptop pc standby</v>
      </c>
      <c r="Z38" s="114"/>
      <c r="AA38" s="114"/>
      <c r="AB38" s="114"/>
      <c r="AC38" s="114"/>
      <c r="AD38" s="114"/>
    </row>
    <row r="39" spans="2:30">
      <c r="B39" s="72" t="str">
        <f>VLOOKUP($C$30,'2012'!$B12:$L12,11,FALSE)</f>
        <v>Laser printers</v>
      </c>
      <c r="C39" s="72" t="str">
        <f>VLOOKUP($C$30,'2012'!$B12:$L12,1,FALSE)</f>
        <v>Computers</v>
      </c>
      <c r="D39" s="72">
        <f>VLOOKUP($C$30,'2012'!$B12:$L12,2,FALSE)</f>
        <v>4</v>
      </c>
      <c r="E39" s="72">
        <f>VLOOKUP($C$30,'2012'!$B12:$L12,7,FALSE)/100</f>
        <v>0.19</v>
      </c>
      <c r="F39" s="72">
        <f>VLOOKUP($C$30,'2012'!$B12:$L12,7,FALSE)/100</f>
        <v>0.19</v>
      </c>
      <c r="G39" s="72">
        <f>VLOOKUP($C$30,'2012'!$B12:$L12,8,FALSE)</f>
        <v>100</v>
      </c>
      <c r="H39" s="72">
        <f>VLOOKUP($C$30,'2012'!$B12:$L12,8,FALSE)</f>
        <v>100</v>
      </c>
      <c r="Y39" s="114" t="str">
        <f t="shared" si="7"/>
        <v>Laser printers</v>
      </c>
      <c r="Z39" s="114"/>
      <c r="AA39" s="114"/>
      <c r="AB39" s="114"/>
      <c r="AC39" s="114"/>
      <c r="AD39" s="114"/>
    </row>
    <row r="40" spans="2:30">
      <c r="B40" s="72" t="str">
        <f>VLOOKUP($C$30,'2012'!$B13:$L13,11,FALSE)</f>
        <v>PC speakers</v>
      </c>
      <c r="C40" s="72" t="str">
        <f>VLOOKUP($C$30,'2012'!$B13:$L13,1,FALSE)</f>
        <v>Computers</v>
      </c>
      <c r="D40" s="72">
        <f>VLOOKUP($C$30,'2012'!$B13:$L13,2,FALSE)</f>
        <v>4</v>
      </c>
      <c r="E40" s="72">
        <f>VLOOKUP($C$30,'2012'!$B13:$L13,7,FALSE)/100</f>
        <v>0.73</v>
      </c>
      <c r="F40" s="72">
        <f>VLOOKUP($C$30,'2012'!$B13:$L13,7,FALSE)/100</f>
        <v>0.73</v>
      </c>
      <c r="G40" s="72">
        <f>VLOOKUP($C$30,'2012'!$B13:$L13,8,FALSE)</f>
        <v>15</v>
      </c>
      <c r="H40" s="72">
        <f>VLOOKUP($C$30,'2012'!$B13:$L13,8,FALSE)</f>
        <v>15</v>
      </c>
      <c r="Y40" s="114" t="str">
        <f t="shared" si="7"/>
        <v>PC speakers</v>
      </c>
      <c r="Z40" s="114"/>
      <c r="AA40" s="114"/>
      <c r="AB40" s="114"/>
      <c r="AC40" s="114"/>
      <c r="AD40" s="114"/>
    </row>
    <row r="41" spans="2:30">
      <c r="B41" s="72" t="str">
        <f>VLOOKUP($C$30,'2012'!$B14:$L14,11,FALSE)</f>
        <v>Scanner</v>
      </c>
      <c r="C41" s="72" t="str">
        <f>VLOOKUP($C$30,'2012'!$B14:$L14,1,FALSE)</f>
        <v>Computers</v>
      </c>
      <c r="D41" s="72">
        <f>VLOOKUP($C$30,'2012'!$B14:$L14,2,FALSE)</f>
        <v>4</v>
      </c>
      <c r="E41" s="72">
        <f>VLOOKUP($C$30,'2012'!$B14:$L14,7,FALSE)/100</f>
        <v>0.11</v>
      </c>
      <c r="F41" s="72">
        <f>VLOOKUP($C$30,'2012'!$B14:$L14,7,FALSE)/100</f>
        <v>0.11</v>
      </c>
      <c r="G41" s="72">
        <f>VLOOKUP($C$30,'2012'!$B14:$L14,8,FALSE)</f>
        <v>44</v>
      </c>
      <c r="H41" s="72">
        <f>VLOOKUP($C$30,'2012'!$B14:$L14,8,FALSE)</f>
        <v>44</v>
      </c>
      <c r="Y41" s="114"/>
      <c r="Z41" s="114"/>
      <c r="AA41" s="114"/>
      <c r="AB41" s="114"/>
      <c r="AC41" s="114"/>
      <c r="AD41" s="114"/>
    </row>
    <row r="42" spans="2:30" ht="13.5" thickBot="1">
      <c r="B42" s="72" t="str">
        <f>VLOOKUP($C$30,'2012'!$B15:$L15,11,FALSE)</f>
        <v>Wireless network</v>
      </c>
      <c r="C42" s="72" t="str">
        <f>VLOOKUP($C$30,'2012'!$B15:$L15,1,FALSE)</f>
        <v>Computers</v>
      </c>
      <c r="D42" s="72">
        <f>VLOOKUP($C$30,'2012'!$B15:$L15,2,FALSE)</f>
        <v>4</v>
      </c>
      <c r="E42" s="72">
        <f>VLOOKUP($C$30,'2012'!$B15:$L15,7,FALSE)/100</f>
        <v>0.85</v>
      </c>
      <c r="F42" s="72">
        <f>VLOOKUP($C$30,'2012'!$B15:$L15,7,FALSE)/100</f>
        <v>0.85</v>
      </c>
      <c r="G42" s="72">
        <f>VLOOKUP($C$30,'2012'!$B15:$L15,8,FALSE)</f>
        <v>90</v>
      </c>
      <c r="H42" s="72">
        <f>VLOOKUP($C$30,'2012'!$B15:$L15,8,FALSE)</f>
        <v>90</v>
      </c>
      <c r="Y42" s="114" t="str">
        <f t="shared" si="7"/>
        <v>Wireless network</v>
      </c>
      <c r="Z42" s="114"/>
      <c r="AA42" s="114"/>
      <c r="AB42" s="114"/>
      <c r="AC42" s="114"/>
      <c r="AD42" s="114"/>
    </row>
    <row r="43" spans="2:30" ht="30.75" thickBot="1">
      <c r="B43" s="73" t="s">
        <v>99</v>
      </c>
      <c r="C43" s="64" t="s">
        <v>100</v>
      </c>
      <c r="D43" s="74" t="s">
        <v>66</v>
      </c>
      <c r="E43" s="74" t="s">
        <v>67</v>
      </c>
      <c r="F43" s="74" t="s">
        <v>67</v>
      </c>
      <c r="G43" s="75" t="s">
        <v>106</v>
      </c>
      <c r="H43" s="76" t="s">
        <v>106</v>
      </c>
      <c r="I43" s="5"/>
      <c r="J43" s="30" t="s">
        <v>67</v>
      </c>
      <c r="K43" s="30" t="s">
        <v>67</v>
      </c>
      <c r="M43" s="31" t="s">
        <v>68</v>
      </c>
      <c r="N43" s="31" t="s">
        <v>68</v>
      </c>
      <c r="O43" s="31" t="s">
        <v>68</v>
      </c>
      <c r="P43" s="61" t="s">
        <v>117</v>
      </c>
      <c r="Q43" s="62"/>
      <c r="R43" s="62"/>
      <c r="Y43" s="15" t="s">
        <v>179</v>
      </c>
    </row>
    <row r="44" spans="2:30">
      <c r="B44" s="65"/>
      <c r="C44" s="1" t="s">
        <v>45</v>
      </c>
      <c r="D44" s="1"/>
      <c r="E44" s="83" t="s">
        <v>44</v>
      </c>
      <c r="F44" s="83" t="s">
        <v>79</v>
      </c>
      <c r="G44" s="83" t="s">
        <v>44</v>
      </c>
      <c r="H44" s="83" t="s">
        <v>79</v>
      </c>
      <c r="J44" s="83" t="s">
        <v>44</v>
      </c>
      <c r="K44" s="83" t="s">
        <v>79</v>
      </c>
      <c r="M44" s="83" t="s">
        <v>44</v>
      </c>
      <c r="N44" s="83" t="s">
        <v>79</v>
      </c>
      <c r="O44" s="81" t="s">
        <v>96</v>
      </c>
      <c r="Q44" s="81" t="s">
        <v>116</v>
      </c>
      <c r="R44" s="81" t="s">
        <v>116</v>
      </c>
      <c r="Z44" t="str">
        <f>G44</f>
        <v>DKE</v>
      </c>
      <c r="AA44" t="str">
        <f>H44</f>
        <v>DKW</v>
      </c>
    </row>
    <row r="45" spans="2:30" ht="15">
      <c r="B45" s="65"/>
      <c r="C45" s="1"/>
      <c r="D45" s="68" t="s">
        <v>69</v>
      </c>
      <c r="E45" s="69" t="s">
        <v>183</v>
      </c>
      <c r="F45" s="69" t="s">
        <v>183</v>
      </c>
      <c r="G45" s="66" t="s">
        <v>71</v>
      </c>
      <c r="H45" s="67" t="s">
        <v>71</v>
      </c>
      <c r="I45" s="44"/>
      <c r="J45" s="193" t="s">
        <v>252</v>
      </c>
      <c r="K45" s="194"/>
      <c r="L45" s="24"/>
      <c r="M45" s="193" t="s">
        <v>253</v>
      </c>
      <c r="N45" s="195"/>
      <c r="O45" s="196"/>
      <c r="P45" s="41"/>
      <c r="Q45" s="83" t="s">
        <v>44</v>
      </c>
      <c r="R45" s="83" t="s">
        <v>79</v>
      </c>
      <c r="S45" s="32" t="s">
        <v>96</v>
      </c>
      <c r="Y45" s="15" t="s">
        <v>99</v>
      </c>
      <c r="Z45" t="str">
        <f>G45</f>
        <v>kWh/y</v>
      </c>
      <c r="AA45" t="str">
        <f>H45</f>
        <v>kWh/y</v>
      </c>
    </row>
    <row r="46" spans="2:30">
      <c r="B46" s="72" t="str">
        <f>VLOOKUP($C$44,'2012'!$B16:$L16,11,FALSE)</f>
        <v>Coffee maker</v>
      </c>
      <c r="C46" s="72" t="str">
        <f>VLOOKUP($C$44,'2012'!$B16:$L16,1,FALSE)</f>
        <v>Cooking</v>
      </c>
      <c r="D46" s="72">
        <f>VLOOKUP($C$44,'2012'!$B16:$L16,2,FALSE)</f>
        <v>4</v>
      </c>
      <c r="E46" s="72">
        <f>VLOOKUP($C$44,'2012'!$B16:$L16,7,FALSE)/100</f>
        <v>0.69</v>
      </c>
      <c r="F46" s="72">
        <f>VLOOKUP($C$44,'2012'!$B16:$L16,7,FALSE)/100</f>
        <v>0.69</v>
      </c>
      <c r="G46" s="72">
        <f>VLOOKUP($C$44,'2012'!$B16:$L16,8,FALSE)</f>
        <v>37</v>
      </c>
      <c r="H46" s="72">
        <f>VLOOKUP($C$44,'2012'!$B16:$L16,8,FALSE)</f>
        <v>37</v>
      </c>
      <c r="I46" s="60" t="s">
        <v>70</v>
      </c>
      <c r="J46" s="33">
        <f>SUMPRODUCT(E46:E54,G46:G54)/(SUM(G46:G54))</f>
        <v>0.85021695652173912</v>
      </c>
      <c r="K46" s="33">
        <f>SUMPRODUCT(F46:F54,H46:H54)/(SUM(H46:H54))</f>
        <v>0.85021695652173912</v>
      </c>
      <c r="L46" s="214" t="s">
        <v>265</v>
      </c>
      <c r="M46" s="33">
        <f>SUMPRODUCT(E46:E55,G46:G55)/(SUM(E46:E55))</f>
        <v>75.145025554317343</v>
      </c>
      <c r="N46" s="33">
        <f>SUMPRODUCT(F46:F55,H46:H55)/(SUM(F46:F55))</f>
        <v>75.145025554317343</v>
      </c>
      <c r="O46" s="24"/>
      <c r="P46" s="41" t="s">
        <v>74</v>
      </c>
      <c r="Q46" s="38">
        <f>SUMPRODUCT(E46:E55,G46:G55)</f>
        <v>391.09980000000002</v>
      </c>
      <c r="R46" s="38">
        <f>SUMPRODUCT(F46:F55,H46:H55)</f>
        <v>391.09980000000002</v>
      </c>
      <c r="S46" s="41" t="s">
        <v>73</v>
      </c>
      <c r="Y46" s="114" t="e">
        <f>#REF!</f>
        <v>#REF!</v>
      </c>
      <c r="Z46" s="115" t="e">
        <f>#REF!*#REF!/(SUMPRODUCT(E$46:E$46,G$46:G$46))</f>
        <v>#REF!</v>
      </c>
      <c r="AA46" s="115" t="e">
        <f>#REF!*#REF!/(SUMPRODUCT(F$46:F$46,H$46:H$46))</f>
        <v>#REF!</v>
      </c>
      <c r="AB46" s="116" t="e">
        <f>AVERAGE(Z46:AA46)</f>
        <v>#REF!</v>
      </c>
      <c r="AC46" s="114"/>
      <c r="AD46" s="114"/>
    </row>
    <row r="47" spans="2:30">
      <c r="B47" s="72" t="str">
        <f>VLOOKUP($C$44,'2012'!$B17:$L17,11,FALSE)</f>
        <v>Cooker hoods</v>
      </c>
      <c r="C47" s="72" t="str">
        <f>VLOOKUP($C$44,'2012'!$B17:$L17,1,FALSE)</f>
        <v>Cooking</v>
      </c>
      <c r="D47" s="72">
        <f>VLOOKUP($C$44,'2012'!$B17:$L17,2,FALSE)</f>
        <v>15</v>
      </c>
      <c r="E47" s="72">
        <f>VLOOKUP($C$44,'2012'!$B17:$L17,7,FALSE)/100</f>
        <v>0.94</v>
      </c>
      <c r="F47" s="72">
        <f>VLOOKUP($C$44,'2012'!$B17:$L17,7,FALSE)/100</f>
        <v>0.94</v>
      </c>
      <c r="G47" s="72">
        <f>VLOOKUP($C$44,'2012'!$B17:$L17,8,FALSE)</f>
        <v>54</v>
      </c>
      <c r="H47" s="72">
        <f>VLOOKUP($C$44,'2012'!$B17:$L17,8,FALSE)</f>
        <v>54</v>
      </c>
      <c r="I47" s="213" t="s">
        <v>264</v>
      </c>
      <c r="J47" s="4">
        <f>SUM(E46:E55)</f>
        <v>5.2046000000000001</v>
      </c>
      <c r="K47" s="4">
        <f>SUM(F46:F55)</f>
        <v>5.2046000000000001</v>
      </c>
      <c r="L47" s="214" t="s">
        <v>266</v>
      </c>
      <c r="M47" s="78">
        <f>M46*10^-9*3.6</f>
        <v>2.7052209199554247E-7</v>
      </c>
      <c r="N47" s="78">
        <f>N46*10^-9*3.6</f>
        <v>2.7052209199554247E-7</v>
      </c>
      <c r="O47" s="24"/>
      <c r="P47" s="41" t="s">
        <v>74</v>
      </c>
      <c r="Q47" s="40">
        <f>Q46*$J$25</f>
        <v>231275.17253370144</v>
      </c>
      <c r="R47" s="40">
        <f>R46*$K$25</f>
        <v>391641.49998317985</v>
      </c>
      <c r="S47" s="40">
        <f>Q47+R47</f>
        <v>622916.67251688126</v>
      </c>
      <c r="T47" s="41" t="s">
        <v>72</v>
      </c>
      <c r="U47" t="str">
        <f>'data deta bui '!H17</f>
        <v>Computers</v>
      </c>
      <c r="V47">
        <f>'data deta bui '!I17</f>
        <v>688166.62566000025</v>
      </c>
      <c r="W47" s="41" t="s">
        <v>72</v>
      </c>
      <c r="X47" s="86">
        <f>S47-V47</f>
        <v>-65249.953143118997</v>
      </c>
      <c r="Y47" s="114" t="str">
        <f t="shared" ref="Y47:Y55" si="8">B46</f>
        <v>Coffee maker</v>
      </c>
      <c r="Z47" s="115">
        <f>E46*G46/(SUMPRODUCT(E$46:E$46,G$46:G$46))</f>
        <v>1</v>
      </c>
      <c r="AA47" s="115">
        <f>F46*H46/(SUMPRODUCT(F$46:F$46,H$46:H$46))</f>
        <v>1</v>
      </c>
      <c r="AB47" s="116">
        <f>AVERAGE(Z47:AA47)</f>
        <v>1</v>
      </c>
      <c r="AC47" s="114"/>
      <c r="AD47" s="114"/>
    </row>
    <row r="48" spans="2:30">
      <c r="B48" s="72" t="str">
        <f>VLOOKUP($C$44,'2012'!$B18:$L18,11,FALSE)</f>
        <v>Electric baking ovens</v>
      </c>
      <c r="C48" s="72" t="str">
        <f>VLOOKUP($C$44,'2012'!$B18:$L18,1,FALSE)</f>
        <v>Cooking</v>
      </c>
      <c r="D48" s="72">
        <f>VLOOKUP($C$44,'2012'!$B18:$L18,2,FALSE)</f>
        <v>14</v>
      </c>
      <c r="E48" s="72">
        <f>VLOOKUP($C$44,'2012'!$B18:$L18,7,FALSE)/100</f>
        <v>0.83090000000000008</v>
      </c>
      <c r="F48" s="72">
        <f>VLOOKUP($C$44,'2012'!$B18:$L18,7,FALSE)/100</f>
        <v>0.83090000000000008</v>
      </c>
      <c r="G48" s="72">
        <f>VLOOKUP($C$44,'2012'!$B18:$L18,8,FALSE)</f>
        <v>110</v>
      </c>
      <c r="H48" s="72">
        <f>VLOOKUP($C$44,'2012'!$B18:$L18,8,FALSE)</f>
        <v>110</v>
      </c>
      <c r="I48" s="185" t="s">
        <v>248</v>
      </c>
      <c r="J48" s="107"/>
      <c r="K48" s="107"/>
      <c r="L48" s="80"/>
      <c r="M48" s="197" t="s">
        <v>115</v>
      </c>
      <c r="N48" s="198"/>
      <c r="O48" s="199"/>
      <c r="P48" s="41" t="s">
        <v>74</v>
      </c>
      <c r="Q48" s="39">
        <f>Q47*3.6/1000000</f>
        <v>0.8325906211213252</v>
      </c>
      <c r="R48" s="39">
        <f>R47*3.6/1000000</f>
        <v>1.4099093999394474</v>
      </c>
      <c r="S48" s="39">
        <f>S47*3.6/1000000</f>
        <v>2.2425000210607728</v>
      </c>
      <c r="T48" s="41" t="s">
        <v>43</v>
      </c>
      <c r="Y48" s="114" t="str">
        <f t="shared" si="8"/>
        <v>Cooker hoods</v>
      </c>
      <c r="Z48" s="114"/>
      <c r="AA48" s="114"/>
      <c r="AB48" s="114"/>
      <c r="AC48" s="114"/>
      <c r="AD48" s="114"/>
    </row>
    <row r="49" spans="2:30">
      <c r="B49" s="72" t="str">
        <f>VLOOKUP($C$44,'2012'!$B19:$L19,11,FALSE)</f>
        <v>Electric baking ovens standby</v>
      </c>
      <c r="C49" s="72" t="str">
        <f>VLOOKUP($C$44,'2012'!$B19:$L19,1,FALSE)</f>
        <v>Cooking</v>
      </c>
      <c r="D49" s="72">
        <f>VLOOKUP($C$44,'2012'!$B19:$L19,2,FALSE)</f>
        <v>0</v>
      </c>
      <c r="E49" s="72">
        <f>VLOOKUP($C$44,'2012'!$B19:$L19,7,FALSE)/100</f>
        <v>0</v>
      </c>
      <c r="F49" s="72">
        <f>VLOOKUP($C$44,'2012'!$B19:$L19,7,FALSE)/100</f>
        <v>0</v>
      </c>
      <c r="G49" s="72">
        <f>VLOOKUP($C$44,'2012'!$B19:$L19,8,FALSE)</f>
        <v>0</v>
      </c>
      <c r="H49" s="72">
        <f>VLOOKUP($C$44,'2012'!$B19:$L19,8,FALSE)</f>
        <v>0</v>
      </c>
      <c r="I49" s="215" t="s">
        <v>269</v>
      </c>
      <c r="J49" s="55">
        <f>J$25*J47</f>
        <v>3077.717664312031</v>
      </c>
      <c r="K49" s="55">
        <f>K$25*K47</f>
        <v>5211.8087271137902</v>
      </c>
      <c r="L49" s="214" t="s">
        <v>267</v>
      </c>
      <c r="M49" s="56">
        <f>J49*M47*1000</f>
        <v>0.83259062112132542</v>
      </c>
      <c r="N49" s="56">
        <f>K49*N47*1000</f>
        <v>1.4099093999394479</v>
      </c>
      <c r="O49" s="23">
        <f>M49+N49</f>
        <v>2.2425000210607733</v>
      </c>
      <c r="Q49" s="41"/>
      <c r="R49" s="63"/>
      <c r="S49" s="63">
        <f>S48-O49</f>
        <v>0</v>
      </c>
      <c r="Y49" s="114" t="str">
        <f t="shared" si="8"/>
        <v>Electric baking ovens</v>
      </c>
      <c r="Z49" s="114"/>
      <c r="AA49" s="114"/>
      <c r="AB49" s="114"/>
      <c r="AC49" s="114"/>
      <c r="AD49" s="114"/>
    </row>
    <row r="50" spans="2:30" ht="15">
      <c r="B50" s="72" t="str">
        <f>VLOOKUP($C$44,'2012'!$B20:$L20,11,FALSE)</f>
        <v>Electric hobs</v>
      </c>
      <c r="C50" s="72" t="str">
        <f>VLOOKUP($C$44,'2012'!$B20:$L20,1,FALSE)</f>
        <v>Cooking</v>
      </c>
      <c r="D50" s="72">
        <f>VLOOKUP($C$44,'2012'!$B20:$L20,2,FALSE)</f>
        <v>19</v>
      </c>
      <c r="E50" s="72">
        <f>VLOOKUP($C$44,'2012'!$B20:$L20,7,FALSE)/100</f>
        <v>0.97370000000000001</v>
      </c>
      <c r="F50" s="72">
        <f>VLOOKUP($C$44,'2012'!$B20:$L20,7,FALSE)/100</f>
        <v>0.97370000000000001</v>
      </c>
      <c r="G50" s="72">
        <f>VLOOKUP($C$44,'2012'!$B20:$L20,8,FALSE)</f>
        <v>184</v>
      </c>
      <c r="H50" s="72">
        <f>VLOOKUP($C$44,'2012'!$B20:$L20,8,FALSE)</f>
        <v>184</v>
      </c>
      <c r="J50" s="71" t="s">
        <v>66</v>
      </c>
      <c r="K50" s="71" t="s">
        <v>66</v>
      </c>
      <c r="L50" s="105" t="s">
        <v>246</v>
      </c>
      <c r="M50" s="105" t="s">
        <v>76</v>
      </c>
      <c r="N50" s="105" t="s">
        <v>76</v>
      </c>
      <c r="O50" s="105"/>
      <c r="Y50" s="114" t="str">
        <f t="shared" si="8"/>
        <v>Electric baking ovens standby</v>
      </c>
      <c r="Z50" s="114"/>
      <c r="AA50" s="114"/>
      <c r="AB50" s="114"/>
      <c r="AC50" s="114"/>
      <c r="AD50" s="114"/>
    </row>
    <row r="51" spans="2:30">
      <c r="B51" s="72" t="str">
        <f>VLOOKUP($C$44,'2012'!$B21:$L21,11,FALSE)</f>
        <v>Electric hobs standby</v>
      </c>
      <c r="C51" s="72" t="str">
        <f>VLOOKUP($C$44,'2012'!$B21:$L21,1,FALSE)</f>
        <v>Cooking</v>
      </c>
      <c r="D51" s="72">
        <f>VLOOKUP($C$44,'2012'!$B21:$L21,2,FALSE)</f>
        <v>0</v>
      </c>
      <c r="E51" s="72">
        <f>VLOOKUP($C$44,'2012'!$B21:$L21,7,FALSE)/100</f>
        <v>0</v>
      </c>
      <c r="F51" s="72">
        <f>VLOOKUP($C$44,'2012'!$B21:$L21,7,FALSE)/100</f>
        <v>0</v>
      </c>
      <c r="G51" s="72">
        <f>VLOOKUP($C$44,'2012'!$B21:$L21,8,FALSE)</f>
        <v>0</v>
      </c>
      <c r="H51" s="72">
        <f>VLOOKUP($C$44,'2012'!$B21:$L21,8,FALSE)</f>
        <v>0</v>
      </c>
      <c r="I51" s="5"/>
      <c r="J51" s="82">
        <f>($D46*E46+$D47*E47+$D48*E48+$D49*E49+$D50*E50+$D51*E51+$D52*E52+$D53*E53+$D54*E54+$D55*E55)/J47</f>
        <v>11.28864850324713</v>
      </c>
      <c r="K51" s="82">
        <f>($D46*F46+$D47*F47+$D48*F48+$D49*F49+$D50*F50+$D51*F51+$D52*F52+$D53*F53+$D54*F54+$D55*F55)/K47</f>
        <v>11.28864850324713</v>
      </c>
      <c r="L51" s="105" t="s">
        <v>267</v>
      </c>
      <c r="M51" s="105">
        <f>M49*$O$24</f>
        <v>0.91041220568060666</v>
      </c>
      <c r="N51" s="105">
        <f>N49*$O$24</f>
        <v>1.5416925125579175</v>
      </c>
      <c r="O51" s="105">
        <f>O49*$O$24</f>
        <v>2.4521047182385241</v>
      </c>
      <c r="V51" s="110">
        <f>O51/3.6*1000000</f>
        <v>681140.19951070112</v>
      </c>
      <c r="W51" s="105" t="s">
        <v>72</v>
      </c>
      <c r="X51" s="105">
        <f>V51/V47-'data deta bui '!$M$85</f>
        <v>-0.10367956221134711</v>
      </c>
      <c r="Y51" s="114" t="str">
        <f t="shared" si="8"/>
        <v>Electric hobs</v>
      </c>
      <c r="Z51" s="114"/>
      <c r="AA51" s="114"/>
      <c r="AB51" s="114"/>
      <c r="AC51" s="114"/>
      <c r="AD51" s="114"/>
    </row>
    <row r="52" spans="2:30">
      <c r="B52" s="72" t="str">
        <f>VLOOKUP($C$44,'2012'!$B22:$L22,11,FALSE)</f>
        <v>Electric keddle</v>
      </c>
      <c r="C52" s="72" t="str">
        <f>VLOOKUP($C$44,'2012'!$B22:$L22,1,FALSE)</f>
        <v>Cooking</v>
      </c>
      <c r="D52" s="72">
        <f>VLOOKUP($C$44,'2012'!$B22:$L22,2,FALSE)</f>
        <v>4</v>
      </c>
      <c r="E52" s="72">
        <f>VLOOKUP($C$44,'2012'!$B22:$L22,7,FALSE)/100</f>
        <v>0.86</v>
      </c>
      <c r="F52" s="72">
        <f>VLOOKUP($C$44,'2012'!$B22:$L22,7,FALSE)/100</f>
        <v>0.86</v>
      </c>
      <c r="G52" s="72">
        <f>VLOOKUP($C$44,'2012'!$B22:$L22,8,FALSE)</f>
        <v>25</v>
      </c>
      <c r="H52" s="72">
        <f>VLOOKUP($C$44,'2012'!$B22:$L22,8,FALSE)</f>
        <v>25</v>
      </c>
      <c r="I52" s="47"/>
      <c r="J52" s="47">
        <f>SUMPRODUCT(E46:E54,G46:G54)/(SUM(G46:G54))</f>
        <v>0.85021695652173912</v>
      </c>
      <c r="K52" s="48"/>
      <c r="Y52" s="114" t="str">
        <f t="shared" si="8"/>
        <v>Electric hobs standby</v>
      </c>
      <c r="Z52" s="114"/>
      <c r="AA52" s="114"/>
      <c r="AB52" s="114"/>
      <c r="AC52" s="114"/>
      <c r="AD52" s="114"/>
    </row>
    <row r="53" spans="2:30">
      <c r="B53" s="72" t="str">
        <f>VLOOKUP($C$44,'2012'!$B23:$L23,11,FALSE)</f>
        <v>Espresso machine</v>
      </c>
      <c r="C53" s="72" t="str">
        <f>VLOOKUP($C$44,'2012'!$B23:$L23,1,FALSE)</f>
        <v>Cooking</v>
      </c>
      <c r="D53" s="72">
        <f>VLOOKUP($C$44,'2012'!$B23:$L23,2,FALSE)</f>
        <v>4</v>
      </c>
      <c r="E53" s="72">
        <f>VLOOKUP($C$44,'2012'!$B23:$L23,7,FALSE)/100</f>
        <v>0.13</v>
      </c>
      <c r="F53" s="72">
        <f>VLOOKUP($C$44,'2012'!$B23:$L23,7,FALSE)/100</f>
        <v>0.13</v>
      </c>
      <c r="G53" s="72">
        <f>VLOOKUP($C$44,'2012'!$B23:$L23,8,FALSE)</f>
        <v>25</v>
      </c>
      <c r="H53" s="72">
        <f>VLOOKUP($C$44,'2012'!$B23:$L23,8,FALSE)</f>
        <v>25</v>
      </c>
      <c r="I53" s="47"/>
      <c r="J53" s="47">
        <f>J52-J46</f>
        <v>0</v>
      </c>
      <c r="K53" s="46"/>
      <c r="Y53" s="114" t="str">
        <f t="shared" si="8"/>
        <v>Electric keddle</v>
      </c>
      <c r="Z53" s="114"/>
      <c r="AA53" s="114"/>
      <c r="AB53" s="114"/>
      <c r="AC53" s="114"/>
      <c r="AD53" s="114"/>
    </row>
    <row r="54" spans="2:30">
      <c r="B54" s="72" t="str">
        <f>VLOOKUP($C$44,'2012'!$B24:$L24,11,FALSE)</f>
        <v>Microwave ovens</v>
      </c>
      <c r="C54" s="72" t="str">
        <f>VLOOKUP($C$44,'2012'!$B24:$L24,1,FALSE)</f>
        <v>Cooking</v>
      </c>
      <c r="D54" s="72">
        <f>VLOOKUP($C$44,'2012'!$B24:$L24,2,FALSE)</f>
        <v>10</v>
      </c>
      <c r="E54" s="72">
        <f>VLOOKUP($C$44,'2012'!$B24:$L24,7,FALSE)/100</f>
        <v>0.78</v>
      </c>
      <c r="F54" s="72">
        <f>VLOOKUP($C$44,'2012'!$B24:$L24,7,FALSE)/100</f>
        <v>0.78</v>
      </c>
      <c r="G54" s="72">
        <f>VLOOKUP($C$44,'2012'!$B24:$L24,8,FALSE)</f>
        <v>25</v>
      </c>
      <c r="H54" s="72">
        <f>VLOOKUP($C$44,'2012'!$B24:$L24,8,FALSE)</f>
        <v>25</v>
      </c>
      <c r="I54" s="45"/>
      <c r="J54" s="47"/>
      <c r="K54" s="46"/>
      <c r="Y54" s="114" t="str">
        <f t="shared" si="8"/>
        <v>Espresso machine</v>
      </c>
      <c r="Z54" s="114"/>
      <c r="AA54" s="114"/>
      <c r="AB54" s="114"/>
      <c r="AC54" s="114"/>
      <c r="AD54" s="114"/>
    </row>
    <row r="55" spans="2:30">
      <c r="B55" s="72" t="str">
        <f>VLOOKUP($C$44,'2012'!$B25:$L25,11,FALSE)</f>
        <v>Microwave ovens standby</v>
      </c>
      <c r="C55" s="72" t="str">
        <f>VLOOKUP($C$44,'2012'!$B25:$L25,1,FALSE)</f>
        <v>Cooking</v>
      </c>
      <c r="D55" s="72">
        <f>VLOOKUP($C$44,'2012'!$B25:$L25,2,FALSE)</f>
        <v>0</v>
      </c>
      <c r="E55" s="72">
        <f>VLOOKUP($C$44,'2012'!$B25:$L25,7,FALSE)/100</f>
        <v>0</v>
      </c>
      <c r="F55" s="72">
        <f>VLOOKUP($C$44,'2012'!$B25:$L25,7,FALSE)/100</f>
        <v>0</v>
      </c>
      <c r="G55" s="72">
        <f>VLOOKUP($C$44,'2012'!$B25:$L25,8,FALSE)</f>
        <v>0</v>
      </c>
      <c r="H55" s="72">
        <f>VLOOKUP($C$44,'2012'!$B25:$L25,8,FALSE)</f>
        <v>0</v>
      </c>
      <c r="J55" s="57"/>
      <c r="K55" s="57"/>
      <c r="Y55" s="114" t="str">
        <f t="shared" si="8"/>
        <v>Microwave ovens</v>
      </c>
      <c r="Z55" s="114"/>
      <c r="AA55" s="114"/>
      <c r="AB55" s="114"/>
      <c r="AC55" s="114"/>
      <c r="AD55" s="114"/>
    </row>
    <row r="56" spans="2:30" ht="13.5" thickBot="1">
      <c r="B56" s="72"/>
      <c r="C56" s="72"/>
      <c r="D56" s="72"/>
      <c r="E56" s="72"/>
      <c r="F56" s="72"/>
      <c r="G56" s="72"/>
      <c r="H56" s="72"/>
      <c r="J56" s="57"/>
      <c r="K56" s="57"/>
      <c r="P56" s="61"/>
      <c r="Q56" s="62"/>
      <c r="R56" s="62"/>
    </row>
    <row r="57" spans="2:30" ht="30.75" thickBot="1">
      <c r="B57" s="73" t="s">
        <v>99</v>
      </c>
      <c r="C57" s="64" t="s">
        <v>100</v>
      </c>
      <c r="D57" s="74" t="s">
        <v>66</v>
      </c>
      <c r="E57" s="74" t="s">
        <v>67</v>
      </c>
      <c r="F57" s="74" t="s">
        <v>67</v>
      </c>
      <c r="G57" s="75" t="s">
        <v>106</v>
      </c>
      <c r="H57" s="76" t="s">
        <v>106</v>
      </c>
      <c r="I57" s="5"/>
      <c r="J57" s="30" t="s">
        <v>67</v>
      </c>
      <c r="K57" s="30" t="s">
        <v>67</v>
      </c>
      <c r="M57" s="31" t="s">
        <v>68</v>
      </c>
      <c r="N57" s="31" t="s">
        <v>68</v>
      </c>
      <c r="O57" s="31" t="s">
        <v>68</v>
      </c>
      <c r="P57" s="61" t="s">
        <v>117</v>
      </c>
      <c r="Q57" s="62"/>
      <c r="R57" s="62"/>
    </row>
    <row r="58" spans="2:30">
      <c r="B58" s="65"/>
      <c r="C58" s="52" t="s">
        <v>46</v>
      </c>
      <c r="D58" s="1"/>
      <c r="E58" s="83" t="s">
        <v>44</v>
      </c>
      <c r="F58" s="83" t="s">
        <v>79</v>
      </c>
      <c r="G58" s="83" t="s">
        <v>44</v>
      </c>
      <c r="H58" s="83" t="s">
        <v>79</v>
      </c>
      <c r="J58" s="83" t="s">
        <v>44</v>
      </c>
      <c r="K58" s="83" t="s">
        <v>79</v>
      </c>
      <c r="M58" s="83" t="s">
        <v>44</v>
      </c>
      <c r="N58" s="83" t="s">
        <v>79</v>
      </c>
      <c r="O58" s="81" t="s">
        <v>96</v>
      </c>
      <c r="Q58" s="81" t="s">
        <v>116</v>
      </c>
      <c r="R58" s="81" t="s">
        <v>116</v>
      </c>
    </row>
    <row r="59" spans="2:30" ht="15">
      <c r="B59" s="65"/>
      <c r="C59" s="1"/>
      <c r="D59" s="68" t="s">
        <v>69</v>
      </c>
      <c r="E59" s="69" t="s">
        <v>183</v>
      </c>
      <c r="F59" s="69" t="s">
        <v>183</v>
      </c>
      <c r="G59" s="66" t="s">
        <v>71</v>
      </c>
      <c r="H59" s="67" t="s">
        <v>71</v>
      </c>
      <c r="I59" s="44"/>
      <c r="J59" s="193" t="s">
        <v>252</v>
      </c>
      <c r="K59" s="194"/>
      <c r="L59" s="24"/>
      <c r="M59" s="193" t="s">
        <v>253</v>
      </c>
      <c r="N59" s="195"/>
      <c r="O59" s="196"/>
      <c r="P59" s="41"/>
      <c r="Q59" s="83" t="s">
        <v>44</v>
      </c>
      <c r="R59" s="83" t="s">
        <v>79</v>
      </c>
      <c r="S59" s="32" t="s">
        <v>96</v>
      </c>
    </row>
    <row r="60" spans="2:30">
      <c r="B60" s="72" t="str">
        <f>VLOOKUP($C$58,'2012'!$B26:$L26,11,FALSE)</f>
        <v>B/W TV</v>
      </c>
      <c r="C60" s="72" t="str">
        <f>VLOOKUP($C$58,'2012'!$B26:$L26,1,FALSE)</f>
        <v>Entertainment</v>
      </c>
      <c r="D60" s="72">
        <f>VLOOKUP($C$58,'2012'!$B26:$L26,2,FALSE)</f>
        <v>14</v>
      </c>
      <c r="E60" s="72">
        <f>VLOOKUP($C$58,'2012'!$B26:$L26,7,FALSE)</f>
        <v>0.01</v>
      </c>
      <c r="F60" s="72">
        <f>VLOOKUP($C$58,'2012'!$B26:$L26,7,FALSE)</f>
        <v>0.01</v>
      </c>
      <c r="G60" s="72">
        <f>VLOOKUP($C$58,'2012'!$B26:$L26,8,FALSE)</f>
        <v>50</v>
      </c>
      <c r="H60" s="72">
        <f>VLOOKUP($C$58,'2012'!$B26:$L26,8,FALSE)</f>
        <v>50</v>
      </c>
      <c r="I60" s="60" t="s">
        <v>70</v>
      </c>
      <c r="J60" s="33">
        <f>SUMPRODUCT(E60:E78,G60:G78)/(SUM(G60:G78))/100</f>
        <v>0.49182883795309174</v>
      </c>
      <c r="K60" s="33">
        <f>SUMPRODUCT(F60:F78,H60:H78)/(SUM(H60:H78))/100</f>
        <v>0.49182883795309174</v>
      </c>
      <c r="L60" s="214" t="s">
        <v>265</v>
      </c>
      <c r="M60" s="33">
        <f>SUMPRODUCT(E60:E78,G60:G78)/(SUM(E60:E78))</f>
        <v>143.33197147872559</v>
      </c>
      <c r="N60" s="33">
        <f>SUMPRODUCT(F60:F78,H60:H78)/(SUM(F60:F78))</f>
        <v>143.33197147872559</v>
      </c>
      <c r="O60" s="24"/>
      <c r="P60" s="41" t="s">
        <v>74</v>
      </c>
      <c r="Q60" s="38">
        <f>SUMPRODUCT(E60:E78,G60:G78)</f>
        <v>92267.090000000011</v>
      </c>
      <c r="R60" s="38">
        <f>SUMPRODUCT(F60:F78,H60:H78)</f>
        <v>92267.090000000011</v>
      </c>
      <c r="S60" s="41" t="s">
        <v>73</v>
      </c>
    </row>
    <row r="61" spans="2:30">
      <c r="B61" s="72" t="str">
        <f>VLOOKUP($C$58,'2012'!$B27:$L27,11,FALSE)</f>
        <v>Bluray player</v>
      </c>
      <c r="C61" s="72" t="str">
        <f>VLOOKUP($C$58,'2012'!$B27:$L27,1,FALSE)</f>
        <v>Entertainment</v>
      </c>
      <c r="D61" s="72">
        <f>VLOOKUP($C$58,'2012'!$B27:$L27,2,FALSE)</f>
        <v>4</v>
      </c>
      <c r="E61" s="72">
        <f>VLOOKUP($C$58,'2012'!$B27:$L27,7,FALSE)</f>
        <v>25</v>
      </c>
      <c r="F61" s="72">
        <f>VLOOKUP($C$58,'2012'!$B27:$L27,7,FALSE)</f>
        <v>25</v>
      </c>
      <c r="G61" s="72">
        <f>VLOOKUP($C$58,'2012'!$B27:$L27,8,FALSE)</f>
        <v>11</v>
      </c>
      <c r="H61" s="72">
        <f>VLOOKUP($C$58,'2012'!$B27:$L27,8,FALSE)</f>
        <v>11</v>
      </c>
      <c r="I61" s="213" t="s">
        <v>264</v>
      </c>
      <c r="J61" s="4">
        <f>SUM(E60:E78)/100</f>
        <v>6.4372999999999987</v>
      </c>
      <c r="K61" s="4">
        <f>SUM(F60:F78)/100</f>
        <v>6.4372999999999987</v>
      </c>
      <c r="L61" s="214" t="s">
        <v>266</v>
      </c>
      <c r="M61" s="78">
        <f>M60*10^-9*3.6</f>
        <v>5.1599509732341223E-7</v>
      </c>
      <c r="N61" s="78">
        <f>N60*10^-9*3.6</f>
        <v>5.1599509732341223E-7</v>
      </c>
      <c r="O61" s="24"/>
      <c r="P61" s="41" t="s">
        <v>74</v>
      </c>
      <c r="Q61" s="40">
        <f>Q60*$J$25</f>
        <v>54561743.981798403</v>
      </c>
      <c r="R61" s="40">
        <f>R60*$K$25</f>
        <v>92394886.232831255</v>
      </c>
      <c r="S61" s="40">
        <f>Q61+R61</f>
        <v>146956630.21462965</v>
      </c>
      <c r="T61" s="41" t="s">
        <v>72</v>
      </c>
      <c r="U61" t="str">
        <f>'data deta bui '!H27</f>
        <v>Cooking</v>
      </c>
      <c r="V61">
        <f>'data deta bui '!I27</f>
        <v>1357894.7635300001</v>
      </c>
      <c r="W61" s="41" t="s">
        <v>72</v>
      </c>
      <c r="X61" s="86">
        <f>S61-V61</f>
        <v>145598735.45109966</v>
      </c>
    </row>
    <row r="62" spans="2:30">
      <c r="B62" s="72" t="str">
        <f>VLOOKUP($C$58,'2012'!$B28:$L28,11,FALSE)</f>
        <v>CRT TV</v>
      </c>
      <c r="C62" s="72" t="str">
        <f>VLOOKUP($C$58,'2012'!$B28:$L28,1,FALSE)</f>
        <v>Entertainment</v>
      </c>
      <c r="D62" s="72">
        <f>VLOOKUP($C$58,'2012'!$B28:$L28,2,FALSE)</f>
        <v>3</v>
      </c>
      <c r="E62" s="72">
        <f>VLOOKUP($C$58,'2012'!$B28:$L28,7,FALSE)</f>
        <v>42</v>
      </c>
      <c r="F62" s="72">
        <f>VLOOKUP($C$58,'2012'!$B28:$L28,7,FALSE)</f>
        <v>42</v>
      </c>
      <c r="G62" s="72">
        <f>VLOOKUP($C$58,'2012'!$B28:$L28,8,FALSE)</f>
        <v>150</v>
      </c>
      <c r="H62" s="72">
        <f>VLOOKUP($C$58,'2012'!$B28:$L28,8,FALSE)</f>
        <v>150</v>
      </c>
      <c r="I62" s="185" t="s">
        <v>248</v>
      </c>
      <c r="J62" s="107"/>
      <c r="K62" s="107"/>
      <c r="L62" s="80"/>
      <c r="M62" s="197" t="s">
        <v>115</v>
      </c>
      <c r="N62" s="198"/>
      <c r="O62" s="199"/>
      <c r="P62" s="41" t="s">
        <v>74</v>
      </c>
      <c r="Q62" s="39">
        <f>Q61*3.6/1000000</f>
        <v>196.42227833447427</v>
      </c>
      <c r="R62" s="39">
        <f>R61*3.6/1000000</f>
        <v>332.62159043819253</v>
      </c>
      <c r="S62" s="39">
        <f>S61*3.6/1000000</f>
        <v>529.04386877266677</v>
      </c>
      <c r="T62" s="41" t="s">
        <v>43</v>
      </c>
    </row>
    <row r="63" spans="2:30">
      <c r="B63" s="72" t="str">
        <f>VLOOKUP($C$58,'2012'!$B29:$L29,11,FALSE)</f>
        <v>Digital photo frame</v>
      </c>
      <c r="C63" s="72" t="str">
        <f>VLOOKUP($C$58,'2012'!$B29:$L29,1,FALSE)</f>
        <v>Entertainment</v>
      </c>
      <c r="D63" s="72">
        <f>VLOOKUP($C$58,'2012'!$B29:$L29,2,FALSE)</f>
        <v>4</v>
      </c>
      <c r="E63" s="72">
        <f>VLOOKUP($C$58,'2012'!$B29:$L29,7,FALSE)</f>
        <v>14</v>
      </c>
      <c r="F63" s="72">
        <f>VLOOKUP($C$58,'2012'!$B29:$L29,7,FALSE)</f>
        <v>14</v>
      </c>
      <c r="G63" s="72">
        <f>VLOOKUP($C$58,'2012'!$B29:$L29,8,FALSE)</f>
        <v>18</v>
      </c>
      <c r="H63" s="72">
        <f>VLOOKUP($C$58,'2012'!$B29:$L29,8,FALSE)</f>
        <v>18</v>
      </c>
      <c r="I63" s="215" t="s">
        <v>269</v>
      </c>
      <c r="J63" s="55">
        <f>J$25*J61</f>
        <v>3806.6694694070306</v>
      </c>
      <c r="K63" s="55">
        <f>K$25*K61</f>
        <v>6446.2161009586889</v>
      </c>
      <c r="L63" s="214" t="s">
        <v>267</v>
      </c>
      <c r="M63" s="56">
        <f>J63*M61*1000</f>
        <v>1.9642227833447425</v>
      </c>
      <c r="N63" s="56">
        <f>K63*N61*1000</f>
        <v>3.3262159043819257</v>
      </c>
      <c r="O63" s="23">
        <f>M63+N63</f>
        <v>5.2904386877266685</v>
      </c>
      <c r="Q63" s="41"/>
      <c r="R63" s="63"/>
      <c r="S63" s="63">
        <f>S62-O63</f>
        <v>523.75343008494008</v>
      </c>
    </row>
    <row r="64" spans="2:30" ht="15">
      <c r="B64" s="72" t="str">
        <f>VLOOKUP($C$58,'2012'!$B30:$L30,11,FALSE)</f>
        <v>DVD player</v>
      </c>
      <c r="C64" s="72" t="str">
        <f>VLOOKUP($C$58,'2012'!$B30:$L30,1,FALSE)</f>
        <v>Entertainment</v>
      </c>
      <c r="D64" s="72">
        <f>VLOOKUP($C$58,'2012'!$B30:$L30,2,FALSE)</f>
        <v>4</v>
      </c>
      <c r="E64" s="72">
        <f>VLOOKUP($C$58,'2012'!$B30:$L30,7,FALSE)</f>
        <v>95</v>
      </c>
      <c r="F64" s="72">
        <f>VLOOKUP($C$58,'2012'!$B30:$L30,7,FALSE)</f>
        <v>95</v>
      </c>
      <c r="G64" s="72">
        <f>VLOOKUP($C$58,'2012'!$B30:$L30,8,FALSE)</f>
        <v>20</v>
      </c>
      <c r="H64" s="72">
        <f>VLOOKUP($C$58,'2012'!$B30:$L30,8,FALSE)</f>
        <v>20</v>
      </c>
      <c r="J64" s="71" t="s">
        <v>66</v>
      </c>
      <c r="K64" s="71" t="s">
        <v>66</v>
      </c>
      <c r="L64" s="105" t="s">
        <v>246</v>
      </c>
      <c r="M64" s="105" t="s">
        <v>76</v>
      </c>
      <c r="N64" s="105" t="s">
        <v>76</v>
      </c>
      <c r="O64" s="105"/>
    </row>
    <row r="65" spans="2:24">
      <c r="B65" s="72" t="str">
        <f>VLOOKUP($C$58,'2012'!$B31:$L31,11,FALSE)</f>
        <v>Gaming consol - PS2/3</v>
      </c>
      <c r="C65" s="72" t="str">
        <f>VLOOKUP($C$58,'2012'!$B31:$L31,1,FALSE)</f>
        <v>Entertainment</v>
      </c>
      <c r="D65" s="72">
        <f>VLOOKUP($C$58,'2012'!$B31:$L31,2,FALSE)</f>
        <v>4</v>
      </c>
      <c r="E65" s="72">
        <f>VLOOKUP($C$58,'2012'!$B31:$L31,7,FALSE)</f>
        <v>16.84</v>
      </c>
      <c r="F65" s="72">
        <f>VLOOKUP($C$58,'2012'!$B31:$L31,7,FALSE)</f>
        <v>16.84</v>
      </c>
      <c r="G65" s="72">
        <f>VLOOKUP($C$58,'2012'!$B31:$L31,8,FALSE)</f>
        <v>125</v>
      </c>
      <c r="H65" s="72">
        <f>VLOOKUP($C$58,'2012'!$B31:$L31,8,FALSE)</f>
        <v>125</v>
      </c>
      <c r="I65" s="5"/>
      <c r="J65" s="82">
        <f>($D60*E60+$D61*E61+$D62*E62+$D63*E63+$D64*E64+$D65*E65+$D66*E66+$D67*E67+$D68*E68+$D69*E69+$D70*E70+$D71*E71+$D72*E72+$D73*E73+$D74*E74+$D75*E75+$D76*E76+$D78*E78)/J61/100</f>
        <v>6.256924486974353</v>
      </c>
      <c r="K65" s="82">
        <f>($D60*F60+$D61*F61+$D62*F62+$D63*F63+$D64*F64+$D65*F65+$D66*F66+$D67*F67+$D68*F68+$D69*F69+$D70*F70+$D71*F71+$D72*F72+$D73*F73+$D74*F74+$D75*F75+$D76*F76+$D78*F78)/K61/100</f>
        <v>6.256924486974353</v>
      </c>
      <c r="L65" s="105" t="s">
        <v>268</v>
      </c>
      <c r="M65" s="105">
        <f>M63*$O$24</f>
        <v>2.14781712797171</v>
      </c>
      <c r="N65" s="105">
        <f>N63*$O$24</f>
        <v>3.6371146650677781</v>
      </c>
      <c r="O65" s="105">
        <f>O63*$O$24</f>
        <v>5.7849317930394886</v>
      </c>
      <c r="V65" s="110">
        <f>O65/3.6*1000000</f>
        <v>1606925.4980665247</v>
      </c>
      <c r="W65" s="105" t="s">
        <v>72</v>
      </c>
      <c r="X65" s="105">
        <f>V65/V61-'data deta bui '!$M$85</f>
        <v>8.9925517043516479E-2</v>
      </c>
    </row>
    <row r="66" spans="2:24">
      <c r="B66" s="72" t="str">
        <f>VLOOKUP($C$58,'2012'!$B32:$L32,11,FALSE)</f>
        <v>Gaming consol - Wii</v>
      </c>
      <c r="C66" s="72" t="str">
        <f>VLOOKUP($C$58,'2012'!$B32:$L32,1,FALSE)</f>
        <v>Entertainment</v>
      </c>
      <c r="D66" s="72">
        <f>VLOOKUP($C$58,'2012'!$B32:$L32,2,FALSE)</f>
        <v>4</v>
      </c>
      <c r="E66" s="72">
        <f>VLOOKUP($C$58,'2012'!$B32:$L32,7,FALSE)</f>
        <v>24.41</v>
      </c>
      <c r="F66" s="72">
        <f>VLOOKUP($C$58,'2012'!$B32:$L32,7,FALSE)</f>
        <v>24.41</v>
      </c>
      <c r="G66" s="72">
        <f>VLOOKUP($C$58,'2012'!$B32:$L32,8,FALSE)</f>
        <v>26</v>
      </c>
      <c r="H66" s="72">
        <f>VLOOKUP($C$58,'2012'!$B32:$L32,8,FALSE)</f>
        <v>26</v>
      </c>
      <c r="I66" s="5"/>
      <c r="J66" s="47">
        <f>SUMPRODUCT(E60:E78,G60:G78)/(SUM(G60:G78))/100</f>
        <v>0.49182883795309174</v>
      </c>
      <c r="K66" s="47">
        <f>SUMPRODUCT(F60:F78,H60:H78)/(SUM(H60:H78))/100</f>
        <v>0.49182883795309174</v>
      </c>
    </row>
    <row r="67" spans="2:24">
      <c r="B67" s="72" t="str">
        <f>VLOOKUP($C$58,'2012'!$B33:$L33,11,FALSE)</f>
        <v>Gaming consol - Xbox</v>
      </c>
      <c r="C67" s="72" t="str">
        <f>VLOOKUP($C$58,'2012'!$B33:$L33,1,FALSE)</f>
        <v>Entertainment</v>
      </c>
      <c r="D67" s="72">
        <f>VLOOKUP($C$58,'2012'!$B33:$L33,2,FALSE)</f>
        <v>4</v>
      </c>
      <c r="E67" s="72">
        <f>VLOOKUP($C$58,'2012'!$B33:$L33,7,FALSE)</f>
        <v>13</v>
      </c>
      <c r="F67" s="72">
        <f>VLOOKUP($C$58,'2012'!$B33:$L33,7,FALSE)</f>
        <v>13</v>
      </c>
      <c r="G67" s="72">
        <f>VLOOKUP($C$58,'2012'!$B33:$L33,8,FALSE)</f>
        <v>125</v>
      </c>
      <c r="H67" s="72">
        <f>VLOOKUP($C$58,'2012'!$B33:$L33,8,FALSE)</f>
        <v>125</v>
      </c>
      <c r="I67" s="8"/>
      <c r="J67" s="113">
        <f>J66-J60</f>
        <v>0</v>
      </c>
      <c r="K67" s="113">
        <f>K66-K60</f>
        <v>0</v>
      </c>
    </row>
    <row r="68" spans="2:24">
      <c r="B68" s="72" t="str">
        <f>VLOOKUP($C$58,'2012'!$B34:$L34,11,FALSE)</f>
        <v xml:space="preserve">LCD TV </v>
      </c>
      <c r="C68" s="72" t="str">
        <f>VLOOKUP($C$58,'2012'!$B34:$L34,1,FALSE)</f>
        <v>Entertainment</v>
      </c>
      <c r="D68" s="72">
        <f>VLOOKUP($C$58,'2012'!$B34:$L34,2,FALSE)</f>
        <v>7</v>
      </c>
      <c r="E68" s="72">
        <f>VLOOKUP($C$58,'2012'!$B34:$L34,7,FALSE)</f>
        <v>105.71</v>
      </c>
      <c r="F68" s="72">
        <f>VLOOKUP($C$58,'2012'!$B34:$L34,7,FALSE)</f>
        <v>105.71</v>
      </c>
      <c r="G68" s="72">
        <f>VLOOKUP($C$58,'2012'!$B34:$L34,8,FALSE)</f>
        <v>305</v>
      </c>
      <c r="H68" s="72">
        <f>VLOOKUP($C$58,'2012'!$B34:$L34,8,FALSE)</f>
        <v>305</v>
      </c>
    </row>
    <row r="69" spans="2:24">
      <c r="B69" s="72" t="str">
        <f>VLOOKUP($C$58,'2012'!$B35:$L35,11,FALSE)</f>
        <v>LED TV</v>
      </c>
      <c r="C69" s="72" t="str">
        <f>VLOOKUP($C$58,'2012'!$B35:$L35,1,FALSE)</f>
        <v>Entertainment</v>
      </c>
      <c r="D69" s="72">
        <f>VLOOKUP($C$58,'2012'!$B35:$L35,2,FALSE)</f>
        <v>7</v>
      </c>
      <c r="E69" s="72">
        <f>VLOOKUP($C$58,'2012'!$B35:$L35,7,FALSE)</f>
        <v>36</v>
      </c>
      <c r="F69" s="72">
        <f>VLOOKUP($C$58,'2012'!$B35:$L35,7,FALSE)</f>
        <v>36</v>
      </c>
      <c r="G69" s="72">
        <f>VLOOKUP($C$58,'2012'!$B35:$L35,8,FALSE)</f>
        <v>199</v>
      </c>
      <c r="H69" s="72">
        <f>VLOOKUP($C$58,'2012'!$B35:$L35,8,FALSE)</f>
        <v>199</v>
      </c>
    </row>
    <row r="70" spans="2:24">
      <c r="B70" s="72" t="str">
        <f>VLOOKUP($C$58,'2012'!$B36:$L36,11,FALSE)</f>
        <v>Plasma TV</v>
      </c>
      <c r="C70" s="72" t="str">
        <f>VLOOKUP($C$58,'2012'!$B36:$L36,1,FALSE)</f>
        <v>Entertainment</v>
      </c>
      <c r="D70" s="72">
        <f>VLOOKUP($C$58,'2012'!$B36:$L36,2,FALSE)</f>
        <v>7</v>
      </c>
      <c r="E70" s="72">
        <f>VLOOKUP($C$58,'2012'!$B36:$L36,7,FALSE)</f>
        <v>45.14</v>
      </c>
      <c r="F70" s="72">
        <f>VLOOKUP($C$58,'2012'!$B36:$L36,7,FALSE)</f>
        <v>45.14</v>
      </c>
      <c r="G70" s="72">
        <f>VLOOKUP($C$58,'2012'!$B36:$L36,8,FALSE)</f>
        <v>437</v>
      </c>
      <c r="H70" s="72">
        <f>VLOOKUP($C$58,'2012'!$B36:$L36,8,FALSE)</f>
        <v>437</v>
      </c>
    </row>
    <row r="71" spans="2:24">
      <c r="B71" s="72" t="str">
        <f>VLOOKUP($C$58,'2012'!$B37:$L37,11,FALSE)</f>
        <v>Settop box</v>
      </c>
      <c r="C71" s="72" t="str">
        <f>VLOOKUP($C$58,'2012'!$B37:$L37,1,FALSE)</f>
        <v>Entertainment</v>
      </c>
      <c r="D71" s="72">
        <f>VLOOKUP($C$58,'2012'!$B37:$L37,2,FALSE)</f>
        <v>4</v>
      </c>
      <c r="E71" s="72">
        <f>VLOOKUP($C$58,'2012'!$B37:$L37,7,FALSE)</f>
        <v>33.92</v>
      </c>
      <c r="F71" s="72">
        <f>VLOOKUP($C$58,'2012'!$B37:$L37,7,FALSE)</f>
        <v>33.92</v>
      </c>
      <c r="G71" s="72">
        <f>VLOOKUP($C$58,'2012'!$B37:$L37,8,FALSE)</f>
        <v>197</v>
      </c>
      <c r="H71" s="72">
        <f>VLOOKUP($C$58,'2012'!$B37:$L37,8,FALSE)</f>
        <v>197</v>
      </c>
    </row>
    <row r="72" spans="2:24">
      <c r="B72" s="72" t="str">
        <f>VLOOKUP($C$58,'2012'!$B38:$L38,11,FALSE)</f>
        <v>Stereo systems</v>
      </c>
      <c r="C72" s="72" t="str">
        <f>VLOOKUP($C$58,'2012'!$B38:$L38,1,FALSE)</f>
        <v>Entertainment</v>
      </c>
      <c r="D72" s="72">
        <f>VLOOKUP($C$58,'2012'!$B38:$L38,2,FALSE)</f>
        <v>10</v>
      </c>
      <c r="E72" s="72">
        <f>VLOOKUP($C$58,'2012'!$B38:$L38,7,FALSE)</f>
        <v>87.78</v>
      </c>
      <c r="F72" s="72">
        <f>VLOOKUP($C$58,'2012'!$B38:$L38,7,FALSE)</f>
        <v>87.78</v>
      </c>
      <c r="G72" s="72">
        <f>VLOOKUP($C$58,'2012'!$B38:$L38,8,FALSE)</f>
        <v>100</v>
      </c>
      <c r="H72" s="72">
        <f>VLOOKUP($C$58,'2012'!$B38:$L38,8,FALSE)</f>
        <v>100</v>
      </c>
    </row>
    <row r="73" spans="2:24">
      <c r="B73" s="72" t="str">
        <f>VLOOKUP($C$58,'2012'!$B39:$L39,11,FALSE)</f>
        <v>Stereo systems standby</v>
      </c>
      <c r="C73" s="72" t="str">
        <f>VLOOKUP($C$58,'2012'!$B39:$L39,1,FALSE)</f>
        <v>Entertainment</v>
      </c>
      <c r="D73" s="72">
        <f>VLOOKUP($C$58,'2012'!$B39:$L39,2,FALSE)</f>
        <v>0</v>
      </c>
      <c r="E73" s="72">
        <f>VLOOKUP($C$58,'2012'!$B39:$L39,7,FALSE)</f>
        <v>0</v>
      </c>
      <c r="F73" s="72">
        <f>VLOOKUP($C$58,'2012'!$B39:$L39,7,FALSE)</f>
        <v>0</v>
      </c>
      <c r="G73" s="72">
        <f>VLOOKUP($C$58,'2012'!$B39:$L39,8,FALSE)</f>
        <v>0</v>
      </c>
      <c r="H73" s="72">
        <f>VLOOKUP($C$58,'2012'!$B39:$L39,8,FALSE)</f>
        <v>0</v>
      </c>
    </row>
    <row r="74" spans="2:24">
      <c r="B74" s="72" t="str">
        <f>VLOOKUP($C$58,'2012'!$B40:$L40,11,FALSE)</f>
        <v>Surround sound</v>
      </c>
      <c r="C74" s="72" t="str">
        <f>VLOOKUP($C$58,'2012'!$B40:$L40,1,FALSE)</f>
        <v>Entertainment</v>
      </c>
      <c r="D74" s="72">
        <f>VLOOKUP($C$58,'2012'!$B40:$L40,2,FALSE)</f>
        <v>4</v>
      </c>
      <c r="E74" s="72">
        <f>VLOOKUP($C$58,'2012'!$B40:$L40,7,FALSE)</f>
        <v>37</v>
      </c>
      <c r="F74" s="72">
        <f>VLOOKUP($C$58,'2012'!$B40:$L40,7,FALSE)</f>
        <v>37</v>
      </c>
      <c r="G74" s="72">
        <f>VLOOKUP($C$58,'2012'!$B40:$L40,8,FALSE)</f>
        <v>100</v>
      </c>
      <c r="H74" s="72">
        <f>VLOOKUP($C$58,'2012'!$B40:$L40,8,FALSE)</f>
        <v>100</v>
      </c>
    </row>
    <row r="75" spans="2:24">
      <c r="B75" s="72" t="str">
        <f>VLOOKUP($C$58,'2012'!$B41:$L41,11,FALSE)</f>
        <v>Videos</v>
      </c>
      <c r="C75" s="72" t="str">
        <f>VLOOKUP($C$58,'2012'!$B41:$L41,1,FALSE)</f>
        <v>Entertainment</v>
      </c>
      <c r="D75" s="72">
        <f>VLOOKUP($C$58,'2012'!$B41:$L41,2,FALSE)</f>
        <v>10</v>
      </c>
      <c r="E75" s="72">
        <f>VLOOKUP($C$58,'2012'!$B41:$L41,7,FALSE)</f>
        <v>67.92</v>
      </c>
      <c r="F75" s="72">
        <f>VLOOKUP($C$58,'2012'!$B41:$L41,7,FALSE)</f>
        <v>67.92</v>
      </c>
      <c r="G75" s="72">
        <f>VLOOKUP($C$58,'2012'!$B41:$L41,8,FALSE)</f>
        <v>13</v>
      </c>
      <c r="H75" s="72">
        <f>VLOOKUP($C$58,'2012'!$B41:$L41,8,FALSE)</f>
        <v>13</v>
      </c>
    </row>
    <row r="76" spans="2:24">
      <c r="B76" s="72" t="str">
        <f>VLOOKUP($C$58,'2012'!$B42:$L42,11,FALSE)</f>
        <v>Videos standby</v>
      </c>
      <c r="C76" s="72" t="str">
        <f>VLOOKUP($C$58,'2012'!$B42:$L42,1,FALSE)</f>
        <v>Entertainment</v>
      </c>
      <c r="D76" s="72">
        <f>VLOOKUP($C$58,'2012'!$B42:$L42,2,FALSE)</f>
        <v>0</v>
      </c>
      <c r="E76" s="72">
        <f>VLOOKUP($C$58,'2012'!$B42:$L42,7,FALSE)</f>
        <v>0</v>
      </c>
      <c r="F76" s="72">
        <f>VLOOKUP($C$58,'2012'!$B42:$L42,7,FALSE)</f>
        <v>0</v>
      </c>
      <c r="G76" s="72">
        <f>VLOOKUP($C$58,'2012'!$B42:$L42,8,FALSE)</f>
        <v>0</v>
      </c>
      <c r="H76" s="72">
        <f>VLOOKUP($C$58,'2012'!$B42:$L42,8,FALSE)</f>
        <v>0</v>
      </c>
    </row>
    <row r="78" spans="2:24">
      <c r="B78" s="72"/>
      <c r="C78" s="72"/>
      <c r="D78" s="72"/>
      <c r="E78" s="72"/>
      <c r="F78" s="72"/>
      <c r="G78" s="72"/>
      <c r="H78" s="72"/>
    </row>
    <row r="79" spans="2:24" ht="13.5" thickBot="1">
      <c r="B79" s="72"/>
      <c r="C79" s="72"/>
      <c r="D79" s="72"/>
      <c r="E79" s="72"/>
      <c r="F79" s="72"/>
      <c r="G79" s="72"/>
      <c r="H79" s="72"/>
    </row>
    <row r="80" spans="2:24" ht="30.75" thickBot="1">
      <c r="B80" s="73" t="s">
        <v>99</v>
      </c>
      <c r="C80" s="64" t="s">
        <v>100</v>
      </c>
      <c r="D80" s="74" t="s">
        <v>66</v>
      </c>
      <c r="E80" s="74" t="s">
        <v>67</v>
      </c>
      <c r="F80" s="74" t="s">
        <v>67</v>
      </c>
      <c r="G80" s="75" t="s">
        <v>106</v>
      </c>
      <c r="H80" s="76" t="s">
        <v>106</v>
      </c>
      <c r="I80" s="5"/>
      <c r="J80" s="30" t="s">
        <v>67</v>
      </c>
      <c r="K80" s="30" t="s">
        <v>67</v>
      </c>
      <c r="M80" s="31" t="s">
        <v>68</v>
      </c>
      <c r="N80" s="31" t="s">
        <v>68</v>
      </c>
      <c r="O80" s="31" t="s">
        <v>68</v>
      </c>
      <c r="P80" s="61" t="s">
        <v>97</v>
      </c>
      <c r="Q80" s="62"/>
      <c r="R80" s="62"/>
    </row>
    <row r="81" spans="2:24">
      <c r="B81" s="65"/>
      <c r="C81" s="1" t="s">
        <v>47</v>
      </c>
      <c r="D81" s="1"/>
      <c r="E81" s="83" t="s">
        <v>44</v>
      </c>
      <c r="F81" s="83" t="s">
        <v>79</v>
      </c>
      <c r="G81" s="83" t="s">
        <v>44</v>
      </c>
      <c r="H81" s="83" t="s">
        <v>79</v>
      </c>
      <c r="J81" s="83" t="s">
        <v>44</v>
      </c>
      <c r="K81" s="83" t="s">
        <v>79</v>
      </c>
      <c r="M81" s="83" t="s">
        <v>44</v>
      </c>
      <c r="N81" s="83" t="s">
        <v>79</v>
      </c>
      <c r="O81" s="81" t="s">
        <v>96</v>
      </c>
      <c r="Q81" s="81" t="s">
        <v>116</v>
      </c>
      <c r="R81" s="81" t="s">
        <v>116</v>
      </c>
    </row>
    <row r="82" spans="2:24" ht="15">
      <c r="B82" s="65"/>
      <c r="C82" s="1"/>
      <c r="D82" s="68" t="s">
        <v>69</v>
      </c>
      <c r="E82" s="69" t="s">
        <v>183</v>
      </c>
      <c r="F82" s="69" t="s">
        <v>183</v>
      </c>
      <c r="G82" s="66" t="s">
        <v>71</v>
      </c>
      <c r="H82" s="67" t="s">
        <v>71</v>
      </c>
      <c r="I82" s="44"/>
      <c r="J82" s="193" t="s">
        <v>252</v>
      </c>
      <c r="K82" s="194"/>
      <c r="L82" s="24"/>
      <c r="M82" s="193" t="s">
        <v>253</v>
      </c>
      <c r="N82" s="195"/>
      <c r="O82" s="196"/>
      <c r="P82" s="41"/>
      <c r="Q82" s="83" t="s">
        <v>44</v>
      </c>
      <c r="R82" s="83" t="s">
        <v>79</v>
      </c>
      <c r="S82" s="32" t="s">
        <v>96</v>
      </c>
    </row>
    <row r="83" spans="2:24">
      <c r="B83" s="72" t="str">
        <f>VLOOKUP($C$81,'2012'!$B53:$L53,11,FALSE)</f>
        <v>Energy saving bulbs</v>
      </c>
      <c r="C83" s="72" t="str">
        <f>VLOOKUP($C$81,'2012'!$B53:$L53,1,FALSE)</f>
        <v>Lighting</v>
      </c>
      <c r="D83" s="72">
        <f>VLOOKUP($C$81,'2012'!$B53:$L53,2,FALSE)</f>
        <v>5</v>
      </c>
      <c r="E83" s="72">
        <f>VLOOKUP($C$81,'2012'!$B53:$L53,7,FALSE)/100</f>
        <v>11.19</v>
      </c>
      <c r="F83" s="72">
        <f>VLOOKUP($C$81,'2012'!$B53:$L53,7,FALSE)/100</f>
        <v>11.19</v>
      </c>
      <c r="G83" s="72">
        <f>VLOOKUP($C$81,'2012'!$B53:$L53,8,FALSE)</f>
        <v>8</v>
      </c>
      <c r="H83" s="72">
        <f>VLOOKUP($C$81,'2012'!$B53:$L53,8,FALSE)</f>
        <v>8</v>
      </c>
      <c r="I83" s="60" t="s">
        <v>70</v>
      </c>
      <c r="J83" s="33">
        <f>SUMPRODUCT(E83:E92,G83:G92)/(SUM(G83:G92))</f>
        <v>5.0880434782608699</v>
      </c>
      <c r="K83" s="33">
        <f>SUMPRODUCT(F83:F92,H83:H92)/(SUM(H83:H92))</f>
        <v>5.0880434782608699</v>
      </c>
      <c r="L83" s="214" t="s">
        <v>265</v>
      </c>
      <c r="M83" s="33">
        <f>SUMPRODUCT(E83:E92,G83:G92)/(SUM(E83:E92))</f>
        <v>16.747763864042934</v>
      </c>
      <c r="N83" s="33">
        <f>SUMPRODUCT(F83:F92,H83:H92)/(SUM(F83:F92))</f>
        <v>16.747763864042934</v>
      </c>
      <c r="O83" s="24"/>
      <c r="P83" s="41" t="s">
        <v>74</v>
      </c>
      <c r="Q83" s="38">
        <f>SUMPRODUCT(E83:E92,G83:G92)</f>
        <v>468.1</v>
      </c>
      <c r="R83" s="38">
        <f>SUMPRODUCT(F83:F92,H83:H92)</f>
        <v>468.1</v>
      </c>
      <c r="S83" s="41" t="s">
        <v>73</v>
      </c>
    </row>
    <row r="84" spans="2:24">
      <c r="B84" s="72" t="str">
        <f>VLOOKUP($C$81,'2012'!$B54:$L54,11,FALSE)</f>
        <v>Fluorescent tubes</v>
      </c>
      <c r="C84" s="72" t="str">
        <f>VLOOKUP($C$81,'2012'!$B54:$L54,1,FALSE)</f>
        <v>Lighting</v>
      </c>
      <c r="D84" s="72">
        <f>VLOOKUP($C$81,'2012'!$B54:$L54,2,FALSE)</f>
        <v>5</v>
      </c>
      <c r="E84" s="72">
        <f>VLOOKUP($C$81,'2012'!$B54:$L54,7,FALSE)/100</f>
        <v>2.44</v>
      </c>
      <c r="F84" s="72">
        <f>VLOOKUP($C$81,'2012'!$B54:$L54,7,FALSE)/100</f>
        <v>2.44</v>
      </c>
      <c r="G84" s="72">
        <f>VLOOKUP($C$81,'2012'!$B54:$L54,8,FALSE)</f>
        <v>28</v>
      </c>
      <c r="H84" s="72">
        <f>VLOOKUP($C$81,'2012'!$B54:$L54,8,FALSE)</f>
        <v>28</v>
      </c>
      <c r="I84" s="213" t="s">
        <v>264</v>
      </c>
      <c r="J84" s="4">
        <f>SUM(E83:E92)</f>
        <v>27.950000000000003</v>
      </c>
      <c r="K84" s="4">
        <f>SUM(F83:F92)</f>
        <v>27.950000000000003</v>
      </c>
      <c r="L84" s="214" t="s">
        <v>266</v>
      </c>
      <c r="M84" s="78">
        <f>M83*10^-9*3.6</f>
        <v>6.0291949910554577E-8</v>
      </c>
      <c r="N84" s="78">
        <f>N83*10^-9*3.6</f>
        <v>6.0291949910554577E-8</v>
      </c>
      <c r="O84" s="24"/>
      <c r="P84" s="41" t="s">
        <v>74</v>
      </c>
      <c r="Q84" s="40">
        <f>Q83*$J$25</f>
        <v>276808.90724829223</v>
      </c>
      <c r="R84" s="40">
        <f>R83*$K$25</f>
        <v>468748.35052875633</v>
      </c>
      <c r="S84" s="40">
        <f>Q84+R84</f>
        <v>745557.25777704851</v>
      </c>
      <c r="T84" s="41" t="s">
        <v>72</v>
      </c>
      <c r="U84" t="str">
        <f>'data deta bui '!H55</f>
        <v>Lighting</v>
      </c>
      <c r="V84">
        <f>'data deta bui '!I55</f>
        <v>688902.77000000014</v>
      </c>
      <c r="W84" s="41" t="s">
        <v>72</v>
      </c>
      <c r="X84" s="86">
        <f>S84-V84</f>
        <v>56654.487777048373</v>
      </c>
    </row>
    <row r="85" spans="2:24">
      <c r="B85" s="72" t="str">
        <f>VLOOKUP($C$81,'2012'!$B55:$L55,11,FALSE)</f>
        <v>Halogen bulbs</v>
      </c>
      <c r="C85" s="72" t="str">
        <f>VLOOKUP($C$81,'2012'!$B55:$L55,1,FALSE)</f>
        <v>Lighting</v>
      </c>
      <c r="D85" s="72">
        <f>VLOOKUP($C$81,'2012'!$B55:$L55,2,FALSE)</f>
        <v>3</v>
      </c>
      <c r="E85" s="72">
        <f>VLOOKUP($C$81,'2012'!$B55:$L55,7,FALSE)/100</f>
        <v>7.96</v>
      </c>
      <c r="F85" s="72">
        <f>VLOOKUP($C$81,'2012'!$B55:$L55,7,FALSE)/100</f>
        <v>7.96</v>
      </c>
      <c r="G85" s="72">
        <f>VLOOKUP($C$81,'2012'!$B55:$L55,8,FALSE)</f>
        <v>24</v>
      </c>
      <c r="H85" s="72">
        <f>VLOOKUP($C$81,'2012'!$B55:$L55,8,FALSE)</f>
        <v>24</v>
      </c>
      <c r="I85" s="185" t="s">
        <v>248</v>
      </c>
      <c r="J85" s="107"/>
      <c r="K85" s="107"/>
      <c r="L85" s="80"/>
      <c r="M85" s="197" t="s">
        <v>115</v>
      </c>
      <c r="N85" s="198"/>
      <c r="O85" s="199"/>
      <c r="P85" s="41" t="s">
        <v>74</v>
      </c>
      <c r="Q85" s="39">
        <f>Q84*3.6/1000000</f>
        <v>0.99651206609385201</v>
      </c>
      <c r="R85" s="39">
        <f>R84*3.6/1000000</f>
        <v>1.6874940619035228</v>
      </c>
      <c r="S85" s="39">
        <f>S84*3.6/1000000</f>
        <v>2.6840061279973746</v>
      </c>
      <c r="T85" s="41" t="s">
        <v>43</v>
      </c>
    </row>
    <row r="86" spans="2:24">
      <c r="B86" s="72" t="str">
        <f>VLOOKUP($C$81,'2012'!$B56:$L56,11,FALSE)</f>
        <v>Halogen bulbs standby</v>
      </c>
      <c r="C86" s="72" t="str">
        <f>VLOOKUP($C$81,'2012'!$B56:$L56,1,FALSE)</f>
        <v>Lighting</v>
      </c>
      <c r="D86" s="72">
        <f>VLOOKUP($C$81,'2012'!$B56:$L56,2,FALSE)</f>
        <v>0</v>
      </c>
      <c r="E86" s="72">
        <f>VLOOKUP($C$81,'2012'!$B56:$L56,7,FALSE)/100</f>
        <v>0</v>
      </c>
      <c r="F86" s="72">
        <f>VLOOKUP($C$81,'2012'!$B56:$L56,7,FALSE)/100</f>
        <v>0</v>
      </c>
      <c r="G86" s="72">
        <f>VLOOKUP($C$81,'2012'!$B56:$L56,8,FALSE)</f>
        <v>0</v>
      </c>
      <c r="H86" s="72">
        <f>VLOOKUP($C$81,'2012'!$B56:$L56,8,FALSE)</f>
        <v>0</v>
      </c>
      <c r="I86" s="215" t="s">
        <v>269</v>
      </c>
      <c r="J86" s="55">
        <f>J$25*J84</f>
        <v>16528.111424032832</v>
      </c>
      <c r="K86" s="55">
        <f>K$25*K84</f>
        <v>27988.712662419865</v>
      </c>
      <c r="L86" s="214" t="s">
        <v>267</v>
      </c>
      <c r="M86" s="56">
        <f>J86*M84*1000</f>
        <v>0.99651206609385234</v>
      </c>
      <c r="N86" s="56">
        <f>K86*N84*1000</f>
        <v>1.6874940619035232</v>
      </c>
      <c r="O86" s="23">
        <f>M86+N86</f>
        <v>2.6840061279973755</v>
      </c>
      <c r="Q86" s="41"/>
      <c r="R86" s="63"/>
      <c r="S86" s="63">
        <f>S85-O86</f>
        <v>0</v>
      </c>
    </row>
    <row r="87" spans="2:24" ht="15">
      <c r="B87" s="72" t="str">
        <f>VLOOKUP($C$81,'2012'!$B57:$L57,11,FALSE)</f>
        <v>Incandescent light bulb</v>
      </c>
      <c r="C87" s="72" t="str">
        <f>VLOOKUP($C$81,'2012'!$B57:$L57,1,FALSE)</f>
        <v>Lighting</v>
      </c>
      <c r="D87" s="72">
        <f>VLOOKUP($C$81,'2012'!$B57:$L57,2,FALSE)</f>
        <v>1</v>
      </c>
      <c r="E87" s="72">
        <f>VLOOKUP($C$81,'2012'!$B57:$L57,7,FALSE)/100</f>
        <v>4.1500000000000004</v>
      </c>
      <c r="F87" s="72">
        <f>VLOOKUP($C$81,'2012'!$B57:$L57,7,FALSE)/100</f>
        <v>4.1500000000000004</v>
      </c>
      <c r="G87" s="72">
        <f>VLOOKUP($C$81,'2012'!$B57:$L57,8,FALSE)</f>
        <v>25</v>
      </c>
      <c r="H87" s="72">
        <f>VLOOKUP($C$81,'2012'!$B57:$L57,8,FALSE)</f>
        <v>25</v>
      </c>
      <c r="J87" s="71" t="s">
        <v>66</v>
      </c>
      <c r="K87" s="71" t="s">
        <v>66</v>
      </c>
      <c r="L87" s="105" t="s">
        <v>246</v>
      </c>
      <c r="M87" s="105" t="s">
        <v>76</v>
      </c>
      <c r="N87" s="105" t="s">
        <v>76</v>
      </c>
      <c r="O87" s="105"/>
    </row>
    <row r="88" spans="2:24">
      <c r="B88" s="72" t="str">
        <f>VLOOKUP($C$81,'2012'!$B58:$L58,11,FALSE)</f>
        <v>LED light</v>
      </c>
      <c r="C88" s="72" t="str">
        <f>VLOOKUP($C$81,'2012'!$B58:$L58,1,FALSE)</f>
        <v>Lighting</v>
      </c>
      <c r="D88" s="72">
        <f>VLOOKUP($C$81,'2012'!$B58:$L58,2,FALSE)</f>
        <v>5</v>
      </c>
      <c r="E88" s="72">
        <f>VLOOKUP($C$81,'2012'!$B58:$L58,7,FALSE)/100</f>
        <v>2.21</v>
      </c>
      <c r="F88" s="72">
        <f>VLOOKUP($C$81,'2012'!$B58:$L58,7,FALSE)/100</f>
        <v>2.21</v>
      </c>
      <c r="G88" s="72">
        <f>VLOOKUP($C$81,'2012'!$B58:$L58,8,FALSE)</f>
        <v>7</v>
      </c>
      <c r="H88" s="72">
        <f>VLOOKUP($C$81,'2012'!$B58:$L58,8,FALSE)</f>
        <v>7</v>
      </c>
      <c r="I88" s="5"/>
      <c r="J88" s="82">
        <f>($D83*E83+$D84*E84+$D85*E85+$D86*E86+$D87*E87+$D88*E88+$D89*E89+$D90*E90+$D91*E91+$D92*E92)/J84</f>
        <v>3.8364937388193194</v>
      </c>
      <c r="K88" s="82">
        <f>($D83*F83+$D84*F84+$D85*F85+$D86*F86+$D87*F87+$D88*F88+$D89*F89+$D90*F90+$D91*F91+$D92*F92)/K84</f>
        <v>3.8364937388193194</v>
      </c>
      <c r="L88" s="105" t="s">
        <v>268</v>
      </c>
      <c r="M88" s="105">
        <f>M86*$O$24</f>
        <v>1.0896552580162198</v>
      </c>
      <c r="N88" s="105">
        <f>N86*$O$24</f>
        <v>1.8452227925669131</v>
      </c>
      <c r="O88" s="105">
        <f>O86*$O$24</f>
        <v>2.9348780505831327</v>
      </c>
      <c r="V88" s="110">
        <f>O88/3.6*1000000</f>
        <v>815243.90293975896</v>
      </c>
      <c r="W88" s="105" t="s">
        <v>72</v>
      </c>
      <c r="X88" s="105">
        <f>V88/V84-'data deta bui '!$M$85</f>
        <v>8.9925517043516034E-2</v>
      </c>
    </row>
    <row r="89" spans="2:24">
      <c r="B89" s="72"/>
      <c r="C89" s="72"/>
      <c r="D89" s="72"/>
      <c r="E89" s="72"/>
      <c r="F89" s="72"/>
      <c r="G89" s="72"/>
      <c r="H89" s="72"/>
      <c r="I89" s="5"/>
      <c r="J89" s="47">
        <f>SUMPRODUCT(E83:E90,G83:G90)/(SUM(G83:G90))</f>
        <v>5.0880434782608699</v>
      </c>
      <c r="K89" s="47">
        <f>SUMPRODUCT(F83:F90,H83:H90)/(SUM(H83:H90))</f>
        <v>5.0880434782608699</v>
      </c>
    </row>
    <row r="90" spans="2:24">
      <c r="B90" s="72"/>
      <c r="C90" s="72"/>
      <c r="D90" s="72"/>
      <c r="E90" s="72"/>
      <c r="F90" s="72"/>
      <c r="G90" s="72"/>
      <c r="H90" s="72"/>
      <c r="I90" s="8"/>
      <c r="J90" s="113">
        <f>J89-J83</f>
        <v>0</v>
      </c>
      <c r="K90" s="113">
        <f>K89-K83</f>
        <v>0</v>
      </c>
    </row>
    <row r="91" spans="2:24">
      <c r="B91" s="72"/>
      <c r="C91" s="72"/>
      <c r="D91" s="72"/>
      <c r="E91" s="72"/>
      <c r="F91" s="72"/>
      <c r="G91" s="72"/>
      <c r="H91" s="72"/>
      <c r="I91" s="5"/>
      <c r="J91" s="5"/>
    </row>
    <row r="92" spans="2:24" ht="13.5" thickBot="1">
      <c r="B92" s="72"/>
      <c r="C92" s="72"/>
      <c r="D92" s="72"/>
      <c r="E92" s="72"/>
      <c r="F92" s="72"/>
      <c r="G92" s="72"/>
      <c r="H92" s="72"/>
      <c r="I92" s="5"/>
      <c r="J92" s="5"/>
    </row>
    <row r="93" spans="2:24" ht="30.75" thickBot="1">
      <c r="B93" s="73" t="s">
        <v>99</v>
      </c>
      <c r="C93" s="64" t="s">
        <v>100</v>
      </c>
      <c r="D93" s="74" t="s">
        <v>66</v>
      </c>
      <c r="E93" s="74" t="s">
        <v>67</v>
      </c>
      <c r="F93" s="74" t="s">
        <v>67</v>
      </c>
      <c r="G93" s="75" t="s">
        <v>106</v>
      </c>
      <c r="H93" s="76" t="s">
        <v>106</v>
      </c>
      <c r="I93" s="5"/>
      <c r="J93" s="30" t="s">
        <v>67</v>
      </c>
      <c r="K93" s="30" t="s">
        <v>67</v>
      </c>
      <c r="M93" s="31" t="s">
        <v>68</v>
      </c>
      <c r="N93" s="31" t="s">
        <v>68</v>
      </c>
      <c r="O93" s="31" t="s">
        <v>68</v>
      </c>
      <c r="P93" s="61" t="s">
        <v>117</v>
      </c>
      <c r="Q93" s="62"/>
      <c r="R93" s="62"/>
    </row>
    <row r="94" spans="2:24">
      <c r="B94" s="65"/>
      <c r="C94" s="1" t="s">
        <v>155</v>
      </c>
      <c r="D94" s="1"/>
      <c r="E94" s="83" t="s">
        <v>44</v>
      </c>
      <c r="F94" s="83" t="s">
        <v>79</v>
      </c>
      <c r="G94" s="83" t="s">
        <v>44</v>
      </c>
      <c r="H94" s="83" t="s">
        <v>79</v>
      </c>
      <c r="J94" s="83" t="s">
        <v>44</v>
      </c>
      <c r="K94" s="83" t="s">
        <v>79</v>
      </c>
      <c r="M94" s="83" t="s">
        <v>44</v>
      </c>
      <c r="N94" s="83" t="s">
        <v>79</v>
      </c>
      <c r="O94" s="81" t="s">
        <v>96</v>
      </c>
      <c r="Q94" s="81" t="s">
        <v>116</v>
      </c>
      <c r="R94" s="81" t="s">
        <v>116</v>
      </c>
    </row>
    <row r="95" spans="2:24" ht="15">
      <c r="B95" s="65"/>
      <c r="C95" s="1"/>
      <c r="D95" s="68" t="s">
        <v>69</v>
      </c>
      <c r="E95" s="69" t="s">
        <v>183</v>
      </c>
      <c r="F95" s="69" t="s">
        <v>183</v>
      </c>
      <c r="G95" s="66" t="s">
        <v>71</v>
      </c>
      <c r="H95" s="67" t="s">
        <v>71</v>
      </c>
      <c r="I95" s="44"/>
      <c r="J95" s="193" t="s">
        <v>252</v>
      </c>
      <c r="K95" s="194"/>
      <c r="L95" s="24"/>
      <c r="M95" s="193" t="s">
        <v>253</v>
      </c>
      <c r="N95" s="195"/>
      <c r="O95" s="196"/>
      <c r="P95" s="41"/>
      <c r="Q95" s="83" t="s">
        <v>44</v>
      </c>
      <c r="R95" s="83" t="s">
        <v>79</v>
      </c>
      <c r="S95" s="32" t="s">
        <v>96</v>
      </c>
    </row>
    <row r="96" spans="2:24">
      <c r="B96" s="72"/>
      <c r="C96" s="72" t="str">
        <f>VLOOKUP($C$94,'2012'!$B59:$L59,1,FALSE)</f>
        <v xml:space="preserve">Miscellaneous  </v>
      </c>
      <c r="D96" s="72">
        <v>5</v>
      </c>
      <c r="E96" s="72">
        <v>5.76</v>
      </c>
      <c r="F96" s="72">
        <f>E96</f>
        <v>5.76</v>
      </c>
      <c r="G96" s="72">
        <f>VLOOKUP($C$94,'2012'!$B59:$L59,8,FALSE)</f>
        <v>37.109375</v>
      </c>
      <c r="H96" s="72">
        <f>VLOOKUP($C$94,'2012'!$B59:$L59,8,FALSE)</f>
        <v>37.109375</v>
      </c>
      <c r="I96" s="60" t="s">
        <v>70</v>
      </c>
      <c r="J96" s="33">
        <f>SUMPRODUCT(E96:E105,G96:G105)/(SUM(G96:G105))</f>
        <v>5.76</v>
      </c>
      <c r="K96" s="33">
        <f>SUMPRODUCT(F96:F105,H96:H105)/(SUM(H96:H105))</f>
        <v>5.76</v>
      </c>
      <c r="L96" s="214" t="s">
        <v>265</v>
      </c>
      <c r="M96" s="33">
        <f>SUMPRODUCT(E96:E105,G96:G105)/(SUM(E96:E105))</f>
        <v>37.109375</v>
      </c>
      <c r="N96" s="33">
        <f>SUMPRODUCT(F96:F105,H96:H105)/(SUM(F96:F105))</f>
        <v>37.109375</v>
      </c>
      <c r="O96" s="24"/>
      <c r="P96" s="41" t="s">
        <v>74</v>
      </c>
      <c r="Q96" s="38">
        <f>SUMPRODUCT(E96:E105,G96:G105)</f>
        <v>213.75</v>
      </c>
      <c r="R96" s="38">
        <f>SUMPRODUCT(F96:F105,H96:H105)</f>
        <v>213.75</v>
      </c>
      <c r="S96" s="41" t="s">
        <v>73</v>
      </c>
    </row>
    <row r="97" spans="2:24">
      <c r="B97" s="72"/>
      <c r="C97" s="72"/>
      <c r="D97" s="72">
        <f>VLOOKUP($C$94,'2012'!$B60:$L60,2,FALSE)</f>
        <v>0</v>
      </c>
      <c r="E97" s="72">
        <f>VLOOKUP($C$94,'2012'!$B60:$L60,7,FALSE)/100</f>
        <v>0</v>
      </c>
      <c r="F97" s="72">
        <f>VLOOKUP($C$94,'2012'!$B60:$L60,7,FALSE)/100</f>
        <v>0</v>
      </c>
      <c r="G97" s="72">
        <f>VLOOKUP($C$94,'2012'!$B60:$L60,8,FALSE)</f>
        <v>0</v>
      </c>
      <c r="H97" s="72">
        <f>VLOOKUP($C$94,'2012'!$B60:$L60,8,FALSE)</f>
        <v>0</v>
      </c>
      <c r="I97" s="213" t="s">
        <v>264</v>
      </c>
      <c r="J97" s="4">
        <f>SUM(E96:E105)</f>
        <v>5.76</v>
      </c>
      <c r="K97" s="4">
        <f>SUM(F96:F105)</f>
        <v>5.76</v>
      </c>
      <c r="L97" s="214" t="s">
        <v>266</v>
      </c>
      <c r="M97" s="236">
        <f>M96*10^-9*3.6</f>
        <v>1.3359375000000002E-7</v>
      </c>
      <c r="N97" s="236">
        <f>N96*10^-9*3.6</f>
        <v>1.3359375000000002E-7</v>
      </c>
      <c r="O97" s="24"/>
      <c r="P97" s="41" t="s">
        <v>74</v>
      </c>
      <c r="Q97" s="40">
        <f>Q96*$J$25</f>
        <v>126400.13656125286</v>
      </c>
      <c r="R97" s="40">
        <f>R96*$K$25</f>
        <v>214046.05837539342</v>
      </c>
      <c r="S97" s="40">
        <f>Q97+R97</f>
        <v>340446.19493664626</v>
      </c>
      <c r="T97" s="41" t="s">
        <v>72</v>
      </c>
      <c r="U97" t="str">
        <f>'data deta bui '!H61</f>
        <v xml:space="preserve">Miscellaneous  </v>
      </c>
      <c r="V97">
        <f>'data deta bui '!I61</f>
        <v>314575.87500000006</v>
      </c>
      <c r="W97" s="41" t="s">
        <v>72</v>
      </c>
      <c r="X97" s="86">
        <f>S97-V97</f>
        <v>25870.319936646207</v>
      </c>
    </row>
    <row r="98" spans="2:24">
      <c r="B98" s="77"/>
      <c r="C98" s="77"/>
      <c r="D98" s="77"/>
      <c r="E98" s="77"/>
      <c r="F98" s="77"/>
      <c r="G98" s="77"/>
      <c r="H98" s="77"/>
      <c r="I98" s="185" t="s">
        <v>248</v>
      </c>
      <c r="J98" s="107"/>
      <c r="K98" s="107"/>
      <c r="L98" s="80"/>
      <c r="M98" s="197" t="s">
        <v>115</v>
      </c>
      <c r="N98" s="198"/>
      <c r="O98" s="199"/>
      <c r="P98" s="41" t="s">
        <v>74</v>
      </c>
      <c r="Q98" s="39">
        <f>Q97*3.6/1000000</f>
        <v>0.4550404916205103</v>
      </c>
      <c r="R98" s="39">
        <f>R97*3.6/1000000</f>
        <v>0.77056581015141634</v>
      </c>
      <c r="S98" s="39">
        <f>S97*3.6/1000000</f>
        <v>1.2256063017719268</v>
      </c>
      <c r="T98" s="41" t="s">
        <v>43</v>
      </c>
    </row>
    <row r="99" spans="2:24">
      <c r="B99" s="77"/>
      <c r="C99" s="77"/>
      <c r="D99" s="77"/>
      <c r="E99" s="77"/>
      <c r="F99" s="77"/>
      <c r="G99" s="77"/>
      <c r="H99" s="77"/>
      <c r="I99" s="215" t="s">
        <v>269</v>
      </c>
      <c r="J99" s="55">
        <f>J$25*J97</f>
        <v>3406.1510483874454</v>
      </c>
      <c r="K99" s="55">
        <f>K$25*K97</f>
        <v>5767.977994115864</v>
      </c>
      <c r="L99" s="214" t="s">
        <v>267</v>
      </c>
      <c r="M99" s="56">
        <f>J99*M97*1000</f>
        <v>0.45504049162051036</v>
      </c>
      <c r="N99" s="56">
        <f>K99*N97*1000</f>
        <v>0.77056581015141634</v>
      </c>
      <c r="O99" s="23">
        <f>M99+N99</f>
        <v>1.2256063017719268</v>
      </c>
      <c r="Q99" s="41"/>
      <c r="R99" s="63"/>
      <c r="S99" s="63">
        <f>S98-O99</f>
        <v>0</v>
      </c>
    </row>
    <row r="100" spans="2:24" ht="15">
      <c r="B100" s="77"/>
      <c r="C100" s="77"/>
      <c r="D100" s="77"/>
      <c r="E100" s="77"/>
      <c r="F100" s="77"/>
      <c r="G100" s="77"/>
      <c r="H100" s="77"/>
      <c r="J100" s="71" t="s">
        <v>66</v>
      </c>
      <c r="K100" s="71" t="s">
        <v>66</v>
      </c>
      <c r="L100" s="105" t="s">
        <v>246</v>
      </c>
      <c r="M100" s="105" t="s">
        <v>76</v>
      </c>
      <c r="N100" s="105" t="s">
        <v>76</v>
      </c>
      <c r="O100" s="105"/>
    </row>
    <row r="101" spans="2:24">
      <c r="B101" s="77"/>
      <c r="C101" s="77"/>
      <c r="D101" s="77"/>
      <c r="E101" s="77"/>
      <c r="F101" s="77"/>
      <c r="G101" s="77"/>
      <c r="H101" s="77"/>
      <c r="I101" s="5"/>
      <c r="J101" s="82">
        <f>($D96*E96+$D97*E97+$D98*E98+$D99*E99+$D100*E100+$D101*E101+$D102*E102+$D103*E103+$D104*E104+$D105*E105)/J97</f>
        <v>5</v>
      </c>
      <c r="K101" s="82">
        <f>($D96*F96+$D97*F97+$D98*F98+$D99*F99+$D100*F100+$D101*F101+$D102*F102+$D103*F103+$D104*F104+$D105*F105)/K97</f>
        <v>5</v>
      </c>
      <c r="L101" s="105" t="s">
        <v>268</v>
      </c>
      <c r="M101" s="105">
        <f>M99*$O$24</f>
        <v>0.49757276522317229</v>
      </c>
      <c r="N101" s="105">
        <f>N99*$O$24</f>
        <v>0.84258998485617942</v>
      </c>
      <c r="O101" s="105">
        <f>O99*$O$24</f>
        <v>1.3401627500793518</v>
      </c>
      <c r="V101" s="110">
        <f>O101/3.6*1000000</f>
        <v>372267.4305775977</v>
      </c>
      <c r="W101" s="105" t="s">
        <v>72</v>
      </c>
      <c r="X101" s="105">
        <f>V101/V97-'data deta bui '!$M$85</f>
        <v>8.9925517043516034E-2</v>
      </c>
    </row>
    <row r="102" spans="2:24">
      <c r="B102" s="77"/>
      <c r="C102" s="77"/>
      <c r="D102" s="77"/>
      <c r="E102" s="77"/>
      <c r="F102" s="77"/>
      <c r="G102" s="77"/>
      <c r="H102" s="77"/>
      <c r="I102" s="5"/>
      <c r="J102" s="47">
        <f>SUMPRODUCT(E96:E103,G96:G103)/(SUM(G96:G103))</f>
        <v>5.76</v>
      </c>
      <c r="K102" s="47">
        <f>SUMPRODUCT(F96:F103,H96:H103)/(SUM(H96:H103))</f>
        <v>5.76</v>
      </c>
    </row>
    <row r="103" spans="2:24">
      <c r="B103" s="77"/>
      <c r="C103" s="77"/>
      <c r="D103" s="77"/>
      <c r="E103" s="77"/>
      <c r="F103" s="77"/>
      <c r="G103" s="77"/>
      <c r="H103" s="77"/>
      <c r="I103" s="8"/>
      <c r="J103" s="113">
        <f>J102-J96</f>
        <v>0</v>
      </c>
      <c r="K103" s="113">
        <f>K102-K96</f>
        <v>0</v>
      </c>
    </row>
    <row r="104" spans="2:24">
      <c r="B104" s="1"/>
      <c r="C104" s="1"/>
      <c r="D104" s="1"/>
      <c r="E104" s="8"/>
      <c r="F104" s="8"/>
      <c r="G104" s="8"/>
      <c r="H104" s="5"/>
      <c r="I104" s="5"/>
      <c r="J104" s="5"/>
    </row>
    <row r="105" spans="2:24" ht="13.5" thickBot="1">
      <c r="B105" s="1"/>
      <c r="C105" s="1"/>
      <c r="D105" s="1"/>
      <c r="E105" s="8"/>
      <c r="F105" s="8"/>
      <c r="G105" s="8"/>
      <c r="H105" s="5"/>
      <c r="I105" s="5"/>
      <c r="J105" s="5"/>
    </row>
    <row r="106" spans="2:24" ht="30.75" thickBot="1">
      <c r="B106" s="73" t="s">
        <v>99</v>
      </c>
      <c r="C106" s="64" t="s">
        <v>100</v>
      </c>
      <c r="D106" s="74" t="s">
        <v>66</v>
      </c>
      <c r="E106" s="74" t="s">
        <v>67</v>
      </c>
      <c r="F106" s="74" t="s">
        <v>67</v>
      </c>
      <c r="G106" s="75" t="s">
        <v>106</v>
      </c>
      <c r="H106" s="76" t="s">
        <v>106</v>
      </c>
      <c r="I106" s="5"/>
      <c r="J106" s="30" t="s">
        <v>67</v>
      </c>
      <c r="K106" s="30" t="s">
        <v>67</v>
      </c>
      <c r="M106" s="31" t="s">
        <v>68</v>
      </c>
      <c r="N106" s="31" t="s">
        <v>68</v>
      </c>
      <c r="O106" s="31" t="s">
        <v>68</v>
      </c>
      <c r="P106" s="61" t="s">
        <v>117</v>
      </c>
      <c r="Q106" s="62"/>
      <c r="R106" s="62"/>
    </row>
    <row r="107" spans="2:24">
      <c r="B107" s="65"/>
      <c r="C107" s="1" t="s">
        <v>48</v>
      </c>
      <c r="D107" s="1"/>
      <c r="E107" s="83" t="s">
        <v>44</v>
      </c>
      <c r="F107" s="83" t="s">
        <v>79</v>
      </c>
      <c r="G107" s="83" t="s">
        <v>44</v>
      </c>
      <c r="H107" s="83" t="s">
        <v>79</v>
      </c>
      <c r="J107" s="83" t="s">
        <v>44</v>
      </c>
      <c r="K107" s="83" t="s">
        <v>79</v>
      </c>
      <c r="M107" s="83" t="s">
        <v>44</v>
      </c>
      <c r="N107" s="83" t="s">
        <v>79</v>
      </c>
      <c r="O107" s="81" t="s">
        <v>96</v>
      </c>
      <c r="Q107" s="81" t="s">
        <v>116</v>
      </c>
      <c r="R107" s="81" t="s">
        <v>116</v>
      </c>
    </row>
    <row r="108" spans="2:24" ht="15">
      <c r="B108" s="65"/>
      <c r="C108" s="1"/>
      <c r="D108" s="68" t="s">
        <v>69</v>
      </c>
      <c r="E108" s="69" t="s">
        <v>183</v>
      </c>
      <c r="F108" s="69" t="s">
        <v>183</v>
      </c>
      <c r="G108" s="66" t="s">
        <v>71</v>
      </c>
      <c r="H108" s="67" t="s">
        <v>71</v>
      </c>
      <c r="I108" s="44"/>
      <c r="J108" s="193" t="s">
        <v>252</v>
      </c>
      <c r="K108" s="194"/>
      <c r="L108" s="24"/>
      <c r="M108" s="193" t="s">
        <v>253</v>
      </c>
      <c r="N108" s="195"/>
      <c r="O108" s="196"/>
      <c r="P108" s="41"/>
      <c r="Q108" s="83" t="s">
        <v>44</v>
      </c>
      <c r="R108" s="83" t="s">
        <v>79</v>
      </c>
      <c r="S108" s="32" t="s">
        <v>96</v>
      </c>
    </row>
    <row r="109" spans="2:24">
      <c r="B109" s="72" t="str">
        <f>VLOOKUP($C$107,'2012'!$B61:$L61,11,FALSE)</f>
        <v>Chest freezer 1st</v>
      </c>
      <c r="C109" s="72" t="str">
        <f>VLOOKUP($C$107,'2012'!$B61:$L61,1,FALSE)</f>
        <v>Refrigeration</v>
      </c>
      <c r="D109" s="72">
        <f>VLOOKUP($C$107,'2012'!$B61:$L61,2,FALSE)</f>
        <v>12</v>
      </c>
      <c r="E109" s="72">
        <f>VLOOKUP($C$107,'2012'!$B61:$L61,7,FALSE)/100</f>
        <v>0.44030000000000002</v>
      </c>
      <c r="F109" s="72">
        <f>VLOOKUP($C$107,'2012'!$B61:$L61,7,FALSE)/100</f>
        <v>0.44030000000000002</v>
      </c>
      <c r="G109" s="72">
        <f>VLOOKUP($C$107,'2012'!$B61:$L61,8,FALSE)</f>
        <v>256</v>
      </c>
      <c r="H109" s="72">
        <f>VLOOKUP($C$107,'2012'!$B61:$L61,8,FALSE)</f>
        <v>256</v>
      </c>
      <c r="I109" s="60" t="s">
        <v>70</v>
      </c>
      <c r="J109" s="33">
        <f>SUMPRODUCT(E109:E118,G109:G118)/(SUM(G109:G118))</f>
        <v>0.43334188191881923</v>
      </c>
      <c r="K109" s="33">
        <f>SUMPRODUCT(F109:F118,H109:H118)/(SUM(H109:H118))</f>
        <v>0.43334188191881923</v>
      </c>
      <c r="L109" s="214" t="s">
        <v>265</v>
      </c>
      <c r="M109" s="33">
        <f>SUMPRODUCT(E109:E118,G109:G118)/(SUM(E109:E118))</f>
        <v>212.11171317619434</v>
      </c>
      <c r="N109" s="33">
        <f>SUMPRODUCT(F109:F118,H109:H118)/(SUM(F109:F118))</f>
        <v>212.11171317619434</v>
      </c>
      <c r="O109" s="24"/>
      <c r="P109" s="41" t="s">
        <v>74</v>
      </c>
      <c r="Q109" s="38">
        <f>SUMPRODUCT(E109:E118,G109:G118)</f>
        <v>469.74260000000004</v>
      </c>
      <c r="R109" s="38">
        <f>SUMPRODUCT(F109:F118,H109:H118)</f>
        <v>469.74260000000004</v>
      </c>
      <c r="S109" s="41" t="s">
        <v>73</v>
      </c>
    </row>
    <row r="110" spans="2:24">
      <c r="B110" s="72" t="str">
        <f>VLOOKUP($C$107,'2012'!$B62:$L62,11,FALSE)</f>
        <v>Chest freezer 2nd standby</v>
      </c>
      <c r="C110" s="72" t="str">
        <f>VLOOKUP($C$107,'2012'!$B62:$L62,1,FALSE)</f>
        <v>Refrigeration</v>
      </c>
      <c r="D110" s="72">
        <f>VLOOKUP($C$107,'2012'!$B62:$L62,2,FALSE)</f>
        <v>0</v>
      </c>
      <c r="E110" s="72">
        <f>VLOOKUP($C$107,'2012'!$B62:$L62,7,FALSE)/100</f>
        <v>0</v>
      </c>
      <c r="F110" s="72">
        <f>VLOOKUP($C$107,'2012'!$B62:$L62,7,FALSE)/100</f>
        <v>0</v>
      </c>
      <c r="G110" s="72">
        <f>VLOOKUP($C$107,'2012'!$B62:$L62,8,FALSE)</f>
        <v>0</v>
      </c>
      <c r="H110" s="72">
        <f>VLOOKUP($C$107,'2012'!$B62:$L62,8,FALSE)</f>
        <v>0</v>
      </c>
      <c r="I110" s="213" t="s">
        <v>264</v>
      </c>
      <c r="J110" s="4">
        <f>SUM(E109:E118)</f>
        <v>2.2146000000000003</v>
      </c>
      <c r="K110" s="4">
        <f>SUM(F109:F118)</f>
        <v>2.2146000000000003</v>
      </c>
      <c r="L110" s="214" t="s">
        <v>266</v>
      </c>
      <c r="M110" s="78">
        <f>M109*10^-9*3.6</f>
        <v>7.6360216743429963E-7</v>
      </c>
      <c r="N110" s="78">
        <f>N109*10^-9*3.6</f>
        <v>7.6360216743429963E-7</v>
      </c>
      <c r="O110" s="24"/>
      <c r="P110" s="41" t="s">
        <v>74</v>
      </c>
      <c r="Q110" s="40">
        <f>Q109*$J$25</f>
        <v>277780.25164275081</v>
      </c>
      <c r="R110" s="40">
        <f>R109*$K$25</f>
        <v>470393.22564214777</v>
      </c>
      <c r="S110" s="40">
        <f>Q110+R110</f>
        <v>748173.47728489852</v>
      </c>
      <c r="T110" s="41" t="s">
        <v>72</v>
      </c>
      <c r="U110" t="str">
        <f>'data deta bui '!H63</f>
        <v>Refrigeration</v>
      </c>
      <c r="V110">
        <f>'data deta bui '!I63</f>
        <v>691320.18442000018</v>
      </c>
      <c r="W110" s="41" t="s">
        <v>72</v>
      </c>
      <c r="X110" s="86">
        <f>S110-V110</f>
        <v>56853.292864898336</v>
      </c>
    </row>
    <row r="111" spans="2:24">
      <c r="B111" s="72" t="str">
        <f>VLOOKUP($C$107,'2012'!$B63:$L63,11,FALSE)</f>
        <v>Combi fridges</v>
      </c>
      <c r="C111" s="72" t="str">
        <f>VLOOKUP($C$107,'2012'!$B63:$L63,1,FALSE)</f>
        <v>Refrigeration</v>
      </c>
      <c r="D111" s="72">
        <f>VLOOKUP($C$107,'2012'!$B63:$L63,2,FALSE)</f>
        <v>9</v>
      </c>
      <c r="E111" s="72">
        <f>VLOOKUP($C$107,'2012'!$B63:$L63,7,FALSE)/100</f>
        <v>0.49130000000000001</v>
      </c>
      <c r="F111" s="72">
        <f>VLOOKUP($C$107,'2012'!$B63:$L63,7,FALSE)/100</f>
        <v>0.49130000000000001</v>
      </c>
      <c r="G111" s="72">
        <f>VLOOKUP($C$107,'2012'!$B63:$L63,8,FALSE)</f>
        <v>268</v>
      </c>
      <c r="H111" s="72">
        <f>VLOOKUP($C$107,'2012'!$B63:$L63,8,FALSE)</f>
        <v>268</v>
      </c>
      <c r="I111" s="185" t="s">
        <v>248</v>
      </c>
      <c r="J111" s="107"/>
      <c r="K111" s="107"/>
      <c r="L111" s="80"/>
      <c r="M111" s="197" t="s">
        <v>115</v>
      </c>
      <c r="N111" s="198"/>
      <c r="O111" s="199"/>
      <c r="P111" s="41" t="s">
        <v>74</v>
      </c>
      <c r="Q111" s="39">
        <f>Q110*3.6/1000000</f>
        <v>1.000008905913903</v>
      </c>
      <c r="R111" s="39">
        <f>R110*3.6/1000000</f>
        <v>1.6934156123117321</v>
      </c>
      <c r="S111" s="39">
        <f>S110*3.6/1000000</f>
        <v>2.6934245182256351</v>
      </c>
      <c r="T111" s="41" t="s">
        <v>43</v>
      </c>
    </row>
    <row r="112" spans="2:24">
      <c r="B112" s="72" t="str">
        <f>VLOOKUP($C$107,'2012'!$B64:$L64,11,FALSE)</f>
        <v>Combi fridges standby</v>
      </c>
      <c r="C112" s="72" t="str">
        <f>VLOOKUP($C$107,'2012'!$B64:$L64,1,FALSE)</f>
        <v>Refrigeration</v>
      </c>
      <c r="D112" s="72">
        <f>VLOOKUP($C$107,'2012'!$B64:$L64,2,FALSE)</f>
        <v>0</v>
      </c>
      <c r="E112" s="72">
        <f>VLOOKUP($C$107,'2012'!$B64:$L64,7,FALSE)/100</f>
        <v>0</v>
      </c>
      <c r="F112" s="72">
        <f>VLOOKUP($C$107,'2012'!$B64:$L64,7,FALSE)/100</f>
        <v>0</v>
      </c>
      <c r="G112" s="72">
        <f>VLOOKUP($C$107,'2012'!$B64:$L64,8,FALSE)</f>
        <v>0</v>
      </c>
      <c r="H112" s="72">
        <f>VLOOKUP($C$107,'2012'!$B64:$L64,8,FALSE)</f>
        <v>0</v>
      </c>
      <c r="I112" s="215" t="s">
        <v>269</v>
      </c>
      <c r="J112" s="55">
        <f>J$25*J110</f>
        <v>1309.5941166247983</v>
      </c>
      <c r="K112" s="55">
        <f>K$25*K110</f>
        <v>2217.6673725293394</v>
      </c>
      <c r="L112" s="214" t="s">
        <v>267</v>
      </c>
      <c r="M112" s="56">
        <f>J112*M110*1000</f>
        <v>1.0000089059139028</v>
      </c>
      <c r="N112" s="56">
        <f>K112*N110*1000</f>
        <v>1.6934156123117319</v>
      </c>
      <c r="O112" s="23">
        <f>M112+N112</f>
        <v>2.6934245182256347</v>
      </c>
      <c r="Q112" s="41"/>
      <c r="R112" s="63"/>
      <c r="S112" s="63">
        <f>S111-O112</f>
        <v>0</v>
      </c>
    </row>
    <row r="113" spans="2:24" ht="15">
      <c r="B113" s="72" t="str">
        <f>VLOOKUP($C$107,'2012'!$B65:$L65,11,FALSE)</f>
        <v>Fridges with freezer compartment</v>
      </c>
      <c r="C113" s="72" t="str">
        <f>VLOOKUP($C$107,'2012'!$B65:$L65,1,FALSE)</f>
        <v>Refrigeration</v>
      </c>
      <c r="D113" s="72">
        <f>VLOOKUP($C$107,'2012'!$B65:$L65,2,FALSE)</f>
        <v>11</v>
      </c>
      <c r="E113" s="72">
        <f>VLOOKUP($C$107,'2012'!$B65:$L65,7,FALSE)/100</f>
        <v>0.12990000000000002</v>
      </c>
      <c r="F113" s="72">
        <f>VLOOKUP($C$107,'2012'!$B65:$L65,7,FALSE)/100</f>
        <v>0.12990000000000002</v>
      </c>
      <c r="G113" s="72">
        <f>VLOOKUP($C$107,'2012'!$B65:$L65,8,FALSE)</f>
        <v>186</v>
      </c>
      <c r="H113" s="72">
        <f>VLOOKUP($C$107,'2012'!$B65:$L65,8,FALSE)</f>
        <v>186</v>
      </c>
      <c r="J113" s="71" t="s">
        <v>66</v>
      </c>
      <c r="K113" s="71" t="s">
        <v>66</v>
      </c>
      <c r="L113" s="105" t="s">
        <v>246</v>
      </c>
      <c r="M113" s="105" t="s">
        <v>76</v>
      </c>
      <c r="N113" s="105" t="s">
        <v>76</v>
      </c>
      <c r="O113" s="105"/>
    </row>
    <row r="114" spans="2:24">
      <c r="B114" s="72" t="str">
        <f>VLOOKUP($C$107,'2012'!$B66:$L66,11,FALSE)</f>
        <v>Fridges with freezer compartment standby</v>
      </c>
      <c r="C114" s="72" t="str">
        <f>VLOOKUP($C$107,'2012'!$B66:$L66,1,FALSE)</f>
        <v>Refrigeration</v>
      </c>
      <c r="D114" s="72">
        <f>VLOOKUP($C$107,'2012'!$B66:$L66,2,FALSE)</f>
        <v>0</v>
      </c>
      <c r="E114" s="72">
        <f>VLOOKUP($C$107,'2012'!$B66:$L66,7,FALSE)/100</f>
        <v>0</v>
      </c>
      <c r="F114" s="72">
        <f>VLOOKUP($C$107,'2012'!$B66:$L66,7,FALSE)/100</f>
        <v>0</v>
      </c>
      <c r="G114" s="72">
        <f>VLOOKUP($C$107,'2012'!$B66:$L66,8,FALSE)</f>
        <v>0</v>
      </c>
      <c r="H114" s="72">
        <f>VLOOKUP($C$107,'2012'!$B66:$L66,8,FALSE)</f>
        <v>0</v>
      </c>
      <c r="I114" s="5"/>
      <c r="J114" s="82">
        <f>($D109*E109+$D110*E110+$D111*E111+$D112*E112+$D113*E113+$D114*E114+$D115*E115+$D116*E116+$D117*E117+$D118*E118)/J110</f>
        <v>9.7137632078027618</v>
      </c>
      <c r="K114" s="82">
        <f>($D109*F109+$D110*F110+$D111*F111+$D112*F112+$D113*F113+$D114*F114+$D115*F115+$D116*F116+$D117*F117+$D118*F118)/K110</f>
        <v>9.7137632078027618</v>
      </c>
      <c r="L114" s="105" t="s">
        <v>268</v>
      </c>
      <c r="M114" s="105">
        <f>M112*$O$24</f>
        <v>1.0934789446789357</v>
      </c>
      <c r="N114" s="105">
        <f>N112*$O$24</f>
        <v>1.8516978255920575</v>
      </c>
      <c r="O114" s="105">
        <f>O112*$O$24</f>
        <v>2.9451767702709932</v>
      </c>
      <c r="V114" s="110">
        <f>O114/3.6*1000000</f>
        <v>818104.65840860922</v>
      </c>
      <c r="W114" s="105" t="s">
        <v>72</v>
      </c>
      <c r="X114" s="105">
        <f>V114/V110-'data deta bui '!$M$85</f>
        <v>8.9925517043515812E-2</v>
      </c>
    </row>
    <row r="115" spans="2:24">
      <c r="B115" s="72" t="str">
        <f>VLOOKUP($C$107,'2012'!$B67:$L67,11,FALSE)</f>
        <v>Fridges without freezer compartment</v>
      </c>
      <c r="C115" s="72" t="str">
        <f>VLOOKUP($C$107,'2012'!$B67:$L67,1,FALSE)</f>
        <v>Refrigeration</v>
      </c>
      <c r="D115" s="72">
        <f>VLOOKUP($C$107,'2012'!$B67:$L67,2,FALSE)</f>
        <v>9</v>
      </c>
      <c r="E115" s="72">
        <f>VLOOKUP($C$107,'2012'!$B67:$L67,7,FALSE)/100</f>
        <v>0.73010000000000008</v>
      </c>
      <c r="F115" s="72">
        <f>VLOOKUP($C$107,'2012'!$B67:$L67,7,FALSE)/100</f>
        <v>0.73010000000000008</v>
      </c>
      <c r="G115" s="72">
        <f>VLOOKUP($C$107,'2012'!$B67:$L67,8,FALSE)</f>
        <v>140</v>
      </c>
      <c r="H115" s="72">
        <f>VLOOKUP($C$107,'2012'!$B67:$L67,8,FALSE)</f>
        <v>140</v>
      </c>
      <c r="I115" s="5"/>
      <c r="J115" s="47">
        <f>SUMPRODUCT(E109:E118,G109:G118)/(SUM(G109:G118))</f>
        <v>0.43334188191881923</v>
      </c>
      <c r="K115" s="47">
        <f>SUMPRODUCT(F109:F118,H109:H118)/(SUM(H109:H118))</f>
        <v>0.43334188191881923</v>
      </c>
    </row>
    <row r="116" spans="2:24">
      <c r="B116" s="72" t="str">
        <f>VLOOKUP($C$107,'2012'!$B68:$L68,11,FALSE)</f>
        <v>Fridges without freezer compartment standby</v>
      </c>
      <c r="C116" s="72" t="str">
        <f>VLOOKUP($C$107,'2012'!$B68:$L68,1,FALSE)</f>
        <v>Refrigeration</v>
      </c>
      <c r="D116" s="72">
        <f>VLOOKUP($C$107,'2012'!$B68:$L68,2,FALSE)</f>
        <v>0</v>
      </c>
      <c r="E116" s="72">
        <f>VLOOKUP($C$107,'2012'!$B68:$L68,7,FALSE)/100</f>
        <v>0</v>
      </c>
      <c r="F116" s="72">
        <f>VLOOKUP($C$107,'2012'!$B68:$L68,7,FALSE)/100</f>
        <v>0</v>
      </c>
      <c r="G116" s="72">
        <f>VLOOKUP($C$107,'2012'!$B68:$L68,8,FALSE)</f>
        <v>0</v>
      </c>
      <c r="H116" s="72">
        <f>VLOOKUP($C$107,'2012'!$B68:$L68,8,FALSE)</f>
        <v>0</v>
      </c>
      <c r="I116" s="8"/>
      <c r="J116" s="113">
        <f>J115-J109</f>
        <v>0</v>
      </c>
      <c r="K116" s="113">
        <f>K115-K109</f>
        <v>0</v>
      </c>
    </row>
    <row r="117" spans="2:24">
      <c r="B117" s="72" t="str">
        <f>VLOOKUP($C$107,'2012'!$B69:$L69,11,FALSE)</f>
        <v>Upright freezers</v>
      </c>
      <c r="C117" s="72" t="str">
        <f>VLOOKUP($C$107,'2012'!$B69:$L69,1,FALSE)</f>
        <v>Refrigeration</v>
      </c>
      <c r="D117" s="72">
        <f>VLOOKUP($C$107,'2012'!$B69:$L69,2,FALSE)</f>
        <v>9</v>
      </c>
      <c r="E117" s="72">
        <f>VLOOKUP($C$107,'2012'!$B69:$L69,7,FALSE)/100</f>
        <v>0.42299999999999999</v>
      </c>
      <c r="F117" s="72">
        <f>VLOOKUP($C$107,'2012'!$B69:$L69,7,FALSE)/100</f>
        <v>0.42299999999999999</v>
      </c>
      <c r="G117" s="72">
        <f>VLOOKUP($C$107,'2012'!$B69:$L69,8,FALSE)</f>
        <v>234</v>
      </c>
      <c r="H117" s="72">
        <f>VLOOKUP($C$107,'2012'!$B69:$L69,8,FALSE)</f>
        <v>234</v>
      </c>
      <c r="I117" s="5"/>
      <c r="J117" s="5"/>
    </row>
    <row r="118" spans="2:24">
      <c r="B118" s="72" t="str">
        <f>VLOOKUP($C$107,'2012'!$B70:$L70,11,FALSE)</f>
        <v>Upright freezers standby</v>
      </c>
      <c r="C118" s="72" t="str">
        <f>VLOOKUP($C$107,'2012'!$B70:$L70,1,FALSE)</f>
        <v>Refrigeration</v>
      </c>
      <c r="D118" s="72">
        <f>VLOOKUP($C$107,'2012'!$B70:$L70,2,FALSE)</f>
        <v>0</v>
      </c>
      <c r="E118" s="72">
        <f>VLOOKUP($C$107,'2012'!$B70:$L70,7,FALSE)/100</f>
        <v>0</v>
      </c>
      <c r="F118" s="72">
        <f>VLOOKUP($C$107,'2012'!$B70:$L70,7,FALSE)/100</f>
        <v>0</v>
      </c>
      <c r="G118" s="72">
        <f>VLOOKUP($C$107,'2012'!$B70:$L70,8,FALSE)</f>
        <v>0</v>
      </c>
      <c r="H118" s="72">
        <f>VLOOKUP($C$107,'2012'!$B70:$L70,8,FALSE)</f>
        <v>0</v>
      </c>
      <c r="I118" s="5"/>
      <c r="J118" s="5"/>
    </row>
    <row r="119" spans="2:24">
      <c r="B119" s="72"/>
      <c r="C119" s="72"/>
      <c r="D119" s="72"/>
      <c r="E119" s="72"/>
      <c r="F119" s="72"/>
      <c r="G119" s="72"/>
      <c r="H119" s="72"/>
      <c r="I119" s="5"/>
      <c r="J119" s="5"/>
    </row>
    <row r="120" spans="2:24">
      <c r="B120" s="1"/>
      <c r="C120" s="1"/>
      <c r="D120" s="1"/>
      <c r="E120" s="8"/>
      <c r="F120" s="8"/>
      <c r="G120" s="8"/>
      <c r="H120" s="5"/>
      <c r="I120" s="5"/>
      <c r="J120" s="5"/>
    </row>
    <row r="121" spans="2:24" ht="13.5" thickBot="1">
      <c r="B121" s="1"/>
      <c r="C121" s="1"/>
      <c r="D121" s="1"/>
      <c r="E121" s="8"/>
      <c r="F121" s="8"/>
      <c r="G121" s="8"/>
      <c r="H121" s="5"/>
      <c r="I121" s="5"/>
      <c r="J121" s="5"/>
    </row>
    <row r="122" spans="2:24" ht="30.75" thickBot="1">
      <c r="B122" s="73" t="s">
        <v>99</v>
      </c>
      <c r="C122" s="64" t="s">
        <v>100</v>
      </c>
      <c r="D122" s="74" t="s">
        <v>66</v>
      </c>
      <c r="E122" s="74" t="s">
        <v>67</v>
      </c>
      <c r="F122" s="74" t="s">
        <v>67</v>
      </c>
      <c r="G122" s="75" t="s">
        <v>106</v>
      </c>
      <c r="H122" s="76" t="s">
        <v>106</v>
      </c>
      <c r="I122" s="5"/>
      <c r="J122" s="30" t="s">
        <v>67</v>
      </c>
      <c r="K122" s="30" t="s">
        <v>67</v>
      </c>
      <c r="M122" s="31" t="s">
        <v>68</v>
      </c>
      <c r="N122" s="31" t="s">
        <v>68</v>
      </c>
      <c r="O122" s="31" t="s">
        <v>68</v>
      </c>
      <c r="P122" s="61" t="s">
        <v>117</v>
      </c>
      <c r="Q122" s="62"/>
      <c r="R122" s="62"/>
    </row>
    <row r="123" spans="2:24">
      <c r="B123" s="65"/>
      <c r="C123" s="1" t="s">
        <v>162</v>
      </c>
      <c r="D123" s="1"/>
      <c r="E123" s="83" t="s">
        <v>44</v>
      </c>
      <c r="F123" s="83" t="s">
        <v>79</v>
      </c>
      <c r="G123" s="83" t="s">
        <v>44</v>
      </c>
      <c r="H123" s="83" t="s">
        <v>79</v>
      </c>
      <c r="J123" s="83" t="s">
        <v>44</v>
      </c>
      <c r="K123" s="83" t="s">
        <v>79</v>
      </c>
      <c r="M123" s="83" t="s">
        <v>44</v>
      </c>
      <c r="N123" s="83" t="s">
        <v>79</v>
      </c>
      <c r="O123" s="81" t="s">
        <v>96</v>
      </c>
      <c r="Q123" s="81" t="s">
        <v>116</v>
      </c>
      <c r="R123" s="81" t="s">
        <v>116</v>
      </c>
    </row>
    <row r="124" spans="2:24" ht="15">
      <c r="B124" s="65"/>
      <c r="C124" s="1"/>
      <c r="D124" s="68" t="s">
        <v>69</v>
      </c>
      <c r="E124" s="69" t="s">
        <v>183</v>
      </c>
      <c r="F124" s="69" t="s">
        <v>183</v>
      </c>
      <c r="G124" s="66" t="s">
        <v>71</v>
      </c>
      <c r="H124" s="67" t="s">
        <v>71</v>
      </c>
      <c r="I124" s="44"/>
      <c r="J124" s="193" t="s">
        <v>252</v>
      </c>
      <c r="K124" s="194"/>
      <c r="L124" s="24"/>
      <c r="M124" s="193" t="s">
        <v>253</v>
      </c>
      <c r="N124" s="195"/>
      <c r="O124" s="196"/>
      <c r="P124" s="41"/>
      <c r="Q124" s="83" t="s">
        <v>44</v>
      </c>
      <c r="R124" s="83" t="s">
        <v>79</v>
      </c>
      <c r="S124" s="32" t="s">
        <v>96</v>
      </c>
    </row>
    <row r="125" spans="2:24">
      <c r="B125" s="72" t="str">
        <f>VLOOKUP($C$123,'2012'!$B71:$L71,11,FALSE)</f>
        <v>Dishwashers</v>
      </c>
      <c r="C125" s="72" t="str">
        <f>VLOOKUP($C$123,'2012'!$B71:$L71,1,FALSE)</f>
        <v>Washing</v>
      </c>
      <c r="D125" s="72">
        <f>VLOOKUP($C$123,'2012'!$B71:$L71,2,FALSE)</f>
        <v>10</v>
      </c>
      <c r="E125" s="72">
        <f>VLOOKUP($C$123,'2012'!$B71:$L71,7,FALSE)/100</f>
        <v>0.84510000000000007</v>
      </c>
      <c r="F125" s="72">
        <f>VLOOKUP($C$123,'2012'!$B71:$L71,7,FALSE)/100</f>
        <v>0.84510000000000007</v>
      </c>
      <c r="G125" s="72">
        <f>VLOOKUP($C$123,'2012'!$B71:$L71,8,FALSE)</f>
        <v>290</v>
      </c>
      <c r="H125" s="72">
        <f>VLOOKUP($C$123,'2012'!$B71:$L71,8,FALSE)</f>
        <v>290</v>
      </c>
      <c r="I125" s="60" t="s">
        <v>70</v>
      </c>
      <c r="J125" s="33">
        <f>SUMPRODUCT(E125:E134,G125:G134)/(SUM(G125:G134))</f>
        <v>0.79149328585961343</v>
      </c>
      <c r="K125" s="33">
        <f>SUMPRODUCT(F125:F134,H125:H134)/(SUM(H125:H134))</f>
        <v>0.79149328585961343</v>
      </c>
      <c r="L125" s="214" t="s">
        <v>265</v>
      </c>
      <c r="M125" s="33">
        <f>SUMPRODUCT(E125:E134,G125:G134)/(SUM(E125:E134))</f>
        <v>311.0534122256426</v>
      </c>
      <c r="N125" s="33">
        <f>SUMPRODUCT(F125:F134,H125:H134)/(SUM(F125:F134))</f>
        <v>311.0534122256426</v>
      </c>
      <c r="O125" s="24"/>
      <c r="P125" s="41" t="s">
        <v>74</v>
      </c>
      <c r="Q125" s="38">
        <f>SUMPRODUCT(E125:E134,G125:G134)</f>
        <v>778.03790000000004</v>
      </c>
      <c r="R125" s="38">
        <f>SUMPRODUCT(F125:F134,H125:H134)</f>
        <v>778.03790000000004</v>
      </c>
      <c r="S125" s="41" t="s">
        <v>73</v>
      </c>
    </row>
    <row r="126" spans="2:24">
      <c r="B126" s="72" t="str">
        <f>VLOOKUP($C$123,'2012'!$B72:$L72,11,FALSE)</f>
        <v>Dishwashers standby</v>
      </c>
      <c r="C126" s="72" t="str">
        <f>VLOOKUP($C$123,'2012'!$B72:$L72,1,FALSE)</f>
        <v>Washing</v>
      </c>
      <c r="D126" s="72">
        <f>VLOOKUP($C$123,'2012'!$B72:$L72,2,FALSE)</f>
        <v>0</v>
      </c>
      <c r="E126" s="72">
        <f>VLOOKUP($C$123,'2012'!$B72:$L72,7,FALSE)/100</f>
        <v>0</v>
      </c>
      <c r="F126" s="72">
        <f>VLOOKUP($C$123,'2012'!$B72:$L72,7,FALSE)/100</f>
        <v>0</v>
      </c>
      <c r="G126" s="72">
        <f>VLOOKUP($C$123,'2012'!$B72:$L72,8,FALSE)</f>
        <v>0</v>
      </c>
      <c r="H126" s="72">
        <f>VLOOKUP($C$123,'2012'!$B72:$L72,8,FALSE)</f>
        <v>0</v>
      </c>
      <c r="I126" s="213" t="s">
        <v>264</v>
      </c>
      <c r="J126" s="4">
        <f>SUM(E125:E134)</f>
        <v>2.5013000000000005</v>
      </c>
      <c r="K126" s="4">
        <f>SUM(F125:F134)</f>
        <v>2.5013000000000005</v>
      </c>
      <c r="L126" s="214" t="s">
        <v>266</v>
      </c>
      <c r="M126" s="78">
        <f>M125*10^-9*3.6</f>
        <v>1.1197922840123133E-6</v>
      </c>
      <c r="N126" s="78">
        <f>N125*10^-9*3.6</f>
        <v>1.1197922840123133E-6</v>
      </c>
      <c r="O126" s="24"/>
      <c r="P126" s="41" t="s">
        <v>74</v>
      </c>
      <c r="Q126" s="40">
        <f>Q125*$J$25</f>
        <v>460089.34180037613</v>
      </c>
      <c r="R126" s="40">
        <f>R125*$K$25</f>
        <v>779115.53572710417</v>
      </c>
      <c r="S126" s="40">
        <f>Q126+R126</f>
        <v>1239204.8775274802</v>
      </c>
      <c r="T126" s="41" t="s">
        <v>72</v>
      </c>
      <c r="U126" t="str">
        <f>'data deta bui '!H73</f>
        <v>Washing</v>
      </c>
      <c r="V126">
        <f>'data deta bui '!I73</f>
        <v>1145038.3774300003</v>
      </c>
      <c r="W126" s="41" t="s">
        <v>72</v>
      </c>
      <c r="X126" s="86">
        <f>S126-V126</f>
        <v>94166.500097479904</v>
      </c>
    </row>
    <row r="127" spans="2:24">
      <c r="B127" s="72" t="str">
        <f>VLOOKUP($C$123,'2012'!$B73:$L73,11,FALSE)</f>
        <v>Tumble dryers</v>
      </c>
      <c r="C127" s="72" t="str">
        <f>VLOOKUP($C$123,'2012'!$B73:$L73,1,FALSE)</f>
        <v>Washing</v>
      </c>
      <c r="D127" s="72">
        <f>VLOOKUP($C$123,'2012'!$B73:$L73,2,FALSE)</f>
        <v>11</v>
      </c>
      <c r="E127" s="72">
        <f>VLOOKUP($C$123,'2012'!$B73:$L73,7,FALSE)/100</f>
        <v>0.66890000000000005</v>
      </c>
      <c r="F127" s="72">
        <f>VLOOKUP($C$123,'2012'!$B73:$L73,7,FALSE)/100</f>
        <v>0.66890000000000005</v>
      </c>
      <c r="G127" s="72">
        <f>VLOOKUP($C$123,'2012'!$B73:$L73,8,FALSE)</f>
        <v>475</v>
      </c>
      <c r="H127" s="72">
        <f>VLOOKUP($C$123,'2012'!$B73:$L73,8,FALSE)</f>
        <v>475</v>
      </c>
      <c r="I127" s="185" t="s">
        <v>248</v>
      </c>
      <c r="J127" s="107"/>
      <c r="K127" s="107"/>
      <c r="L127" s="80"/>
      <c r="M127" s="197" t="s">
        <v>115</v>
      </c>
      <c r="N127" s="198"/>
      <c r="O127" s="199"/>
      <c r="P127" s="41" t="s">
        <v>74</v>
      </c>
      <c r="Q127" s="39">
        <f>Q126*3.6/1000000</f>
        <v>1.6563216304813542</v>
      </c>
      <c r="R127" s="39">
        <f>R126*3.6/1000000</f>
        <v>2.8048159286175753</v>
      </c>
      <c r="S127" s="39">
        <f>S126*3.6/1000000</f>
        <v>4.4611375590989288</v>
      </c>
      <c r="T127" s="41" t="s">
        <v>43</v>
      </c>
    </row>
    <row r="128" spans="2:24">
      <c r="B128" s="72" t="str">
        <f>VLOOKUP($C$123,'2012'!$B74:$L74,11,FALSE)</f>
        <v>Tumble dryers standby</v>
      </c>
      <c r="C128" s="72" t="str">
        <f>VLOOKUP($C$123,'2012'!$B74:$L74,1,FALSE)</f>
        <v>Washing</v>
      </c>
      <c r="D128" s="72">
        <f>VLOOKUP($C$123,'2012'!$B74:$L74,2,FALSE)</f>
        <v>0</v>
      </c>
      <c r="E128" s="72">
        <f>VLOOKUP($C$123,'2012'!$B74:$L74,7,FALSE)/100</f>
        <v>0</v>
      </c>
      <c r="F128" s="72">
        <f>VLOOKUP($C$123,'2012'!$B74:$L74,7,FALSE)/100</f>
        <v>0</v>
      </c>
      <c r="G128" s="72">
        <f>VLOOKUP($C$123,'2012'!$B74:$L74,8,FALSE)</f>
        <v>0</v>
      </c>
      <c r="H128" s="72">
        <f>VLOOKUP($C$123,'2012'!$B74:$L74,8,FALSE)</f>
        <v>0</v>
      </c>
      <c r="I128" s="215" t="s">
        <v>269</v>
      </c>
      <c r="J128" s="55">
        <f>J$25*J126</f>
        <v>1479.132919675611</v>
      </c>
      <c r="K128" s="55">
        <f>K$25*K126</f>
        <v>2504.7644716461832</v>
      </c>
      <c r="L128" s="214" t="s">
        <v>267</v>
      </c>
      <c r="M128" s="56">
        <f>J128*M126*1000</f>
        <v>1.6563216304813542</v>
      </c>
      <c r="N128" s="56">
        <f>K128*N126*1000</f>
        <v>2.8048159286175749</v>
      </c>
      <c r="O128" s="23">
        <f>M128+N128</f>
        <v>4.4611375590989288</v>
      </c>
      <c r="Q128" s="41"/>
      <c r="R128" s="63"/>
      <c r="S128" s="63">
        <f>S127-O128</f>
        <v>0</v>
      </c>
    </row>
    <row r="129" spans="2:24" ht="15">
      <c r="B129" s="72" t="str">
        <f>VLOOKUP($C$123,'2012'!$B75:$L75,11,FALSE)</f>
        <v>Washing machines</v>
      </c>
      <c r="C129" s="72" t="str">
        <f>VLOOKUP($C$123,'2012'!$B75:$L75,1,FALSE)</f>
        <v>Washing</v>
      </c>
      <c r="D129" s="72">
        <f>VLOOKUP($C$123,'2012'!$B75:$L75,2,FALSE)</f>
        <v>10</v>
      </c>
      <c r="E129" s="72">
        <f>VLOOKUP($C$123,'2012'!$B75:$L75,7,FALSE)/100</f>
        <v>0.98730000000000007</v>
      </c>
      <c r="F129" s="72">
        <f>VLOOKUP($C$123,'2012'!$B75:$L75,7,FALSE)/100</f>
        <v>0.98730000000000007</v>
      </c>
      <c r="G129" s="72">
        <f>VLOOKUP($C$123,'2012'!$B75:$L75,8,FALSE)</f>
        <v>218</v>
      </c>
      <c r="H129" s="72">
        <f>VLOOKUP($C$123,'2012'!$B75:$L75,8,FALSE)</f>
        <v>218</v>
      </c>
      <c r="J129" s="71" t="s">
        <v>66</v>
      </c>
      <c r="K129" s="71" t="s">
        <v>66</v>
      </c>
      <c r="L129" s="105" t="s">
        <v>246</v>
      </c>
      <c r="M129" s="105" t="s">
        <v>76</v>
      </c>
      <c r="N129" s="105" t="s">
        <v>76</v>
      </c>
      <c r="O129" s="105"/>
    </row>
    <row r="130" spans="2:24">
      <c r="B130" s="72" t="str">
        <f>VLOOKUP($C$123,'2012'!$B76:$L76,11,FALSE)</f>
        <v>Washing machines standby</v>
      </c>
      <c r="C130" s="72" t="str">
        <f>VLOOKUP($C$123,'2012'!$B76:$L76,1,FALSE)</f>
        <v>Washing</v>
      </c>
      <c r="D130" s="72">
        <f>VLOOKUP($C$123,'2012'!$B76:$L76,2,FALSE)</f>
        <v>0</v>
      </c>
      <c r="E130" s="72">
        <f>VLOOKUP($C$123,'2012'!$B76:$L76,7,FALSE)/100</f>
        <v>0</v>
      </c>
      <c r="F130" s="72">
        <f>VLOOKUP($C$123,'2012'!$B76:$L76,7,FALSE)/100</f>
        <v>0</v>
      </c>
      <c r="G130" s="72">
        <f>VLOOKUP($C$123,'2012'!$B76:$L76,8,FALSE)</f>
        <v>0</v>
      </c>
      <c r="H130" s="72">
        <f>VLOOKUP($C$123,'2012'!$B76:$L76,8,FALSE)</f>
        <v>0</v>
      </c>
      <c r="I130" s="5"/>
      <c r="J130" s="82">
        <f>($D125*E125+$D126*E126+$D127*E127+$D128*E128+$D129*E129+$D130*E130+$D131*E131+$D132*E132+$D133*E133+$D134*E134)/J126</f>
        <v>10.267420941110622</v>
      </c>
      <c r="K130" s="82">
        <f>($D125*F125+$D126*F126+$D127*F127+$D128*F128+$D129*F129+$D130*F130+$D131*F131+$D132*F132+$D133*F133+$D134*F134)/K126</f>
        <v>10.267420941110622</v>
      </c>
      <c r="L130" s="105" t="s">
        <v>268</v>
      </c>
      <c r="M130" s="105">
        <f>M128*$O$24</f>
        <v>1.8111366987201403</v>
      </c>
      <c r="N130" s="105">
        <f>N128*$O$24</f>
        <v>3.0669798473849523</v>
      </c>
      <c r="O130" s="105">
        <f>O128*$O$24</f>
        <v>4.8781165461050922</v>
      </c>
      <c r="V130" s="110">
        <f>O130/3.6*1000000</f>
        <v>1355032.3739180812</v>
      </c>
      <c r="W130" s="105" t="s">
        <v>72</v>
      </c>
      <c r="X130" s="105">
        <f>V130/V126-'data deta bui '!$M$85</f>
        <v>8.9925517043515812E-2</v>
      </c>
    </row>
    <row r="131" spans="2:24">
      <c r="B131" s="72"/>
      <c r="C131" s="72"/>
      <c r="D131" s="72"/>
      <c r="E131" s="72"/>
      <c r="F131" s="72"/>
      <c r="G131" s="72"/>
      <c r="H131" s="72"/>
      <c r="I131" s="5"/>
      <c r="J131" s="47"/>
      <c r="K131" s="48"/>
    </row>
    <row r="132" spans="2:24">
      <c r="B132" s="72"/>
      <c r="C132" s="72"/>
      <c r="D132" s="72"/>
      <c r="E132" s="72"/>
      <c r="F132" s="72"/>
      <c r="G132" s="72"/>
      <c r="H132" s="72"/>
      <c r="I132" s="8"/>
      <c r="J132" s="5"/>
      <c r="K132" s="46"/>
    </row>
    <row r="133" spans="2:24">
      <c r="C133" s="1"/>
      <c r="D133" s="1"/>
      <c r="E133" s="8"/>
      <c r="F133" s="8"/>
      <c r="G133" s="8"/>
      <c r="H133" s="5"/>
      <c r="I133" s="5"/>
      <c r="J133" s="5"/>
    </row>
    <row r="134" spans="2:24">
      <c r="B134" s="1"/>
      <c r="C134" s="1"/>
      <c r="D134" s="1"/>
      <c r="E134" s="8"/>
      <c r="F134" s="8"/>
      <c r="G134" s="8"/>
      <c r="H134" s="5"/>
      <c r="I134" s="5"/>
      <c r="J134" s="5"/>
      <c r="U134" t="s">
        <v>113</v>
      </c>
    </row>
    <row r="135" spans="2:24">
      <c r="B135" s="1"/>
      <c r="C135" s="1"/>
      <c r="D135" s="1"/>
      <c r="E135" s="8"/>
      <c r="F135" s="8"/>
      <c r="G135" s="8"/>
      <c r="H135" s="5"/>
      <c r="I135" s="5"/>
      <c r="J135" s="5"/>
      <c r="P135" t="s">
        <v>110</v>
      </c>
      <c r="Q135" t="s">
        <v>109</v>
      </c>
      <c r="S135" s="34">
        <f>S33+S47+S61+S84+S97+S110+S126</f>
        <v>151509117.02941009</v>
      </c>
      <c r="T135" t="str">
        <f>T126</f>
        <v>MWh</v>
      </c>
    </row>
    <row r="136" spans="2:24">
      <c r="B136" s="1"/>
      <c r="C136" s="1"/>
      <c r="D136" s="1"/>
      <c r="E136" s="8"/>
      <c r="F136" s="8"/>
      <c r="G136" s="8"/>
      <c r="H136" s="5"/>
      <c r="I136" s="5"/>
      <c r="J136" s="5"/>
      <c r="Q136" s="85">
        <f>Q34+Q48+Q62+Q85+Q98+Q111+Q127</f>
        <v>202.50713364818722</v>
      </c>
      <c r="R136" s="85">
        <f>R34+R48+R62+R85+R98+R111+R127</f>
        <v>342.92568765768931</v>
      </c>
      <c r="S136" s="85">
        <f>S34+S48+S62+S85+S98+S111+S127</f>
        <v>545.43282130587636</v>
      </c>
      <c r="T136" t="str">
        <f>T127</f>
        <v>PJ</v>
      </c>
      <c r="V136">
        <f>'data deta bui '!$I$85/1000</f>
        <v>20.031986152943997</v>
      </c>
      <c r="W136" s="41" t="s">
        <v>72</v>
      </c>
      <c r="X136" s="86">
        <f>S136-V136</f>
        <v>525.40083515293236</v>
      </c>
    </row>
    <row r="137" spans="2:24">
      <c r="B137" s="1"/>
      <c r="C137" s="1"/>
      <c r="D137" s="1"/>
      <c r="E137" s="8"/>
      <c r="F137" s="8"/>
      <c r="G137" s="8"/>
      <c r="H137" s="5"/>
      <c r="I137" s="5"/>
      <c r="J137" s="5"/>
    </row>
    <row r="138" spans="2:24">
      <c r="B138" s="1"/>
      <c r="C138" s="1"/>
      <c r="D138" s="1"/>
      <c r="E138" s="8"/>
      <c r="F138" s="8"/>
      <c r="G138" s="8"/>
      <c r="H138" s="5"/>
      <c r="I138" s="5"/>
      <c r="J138" s="5"/>
    </row>
    <row r="139" spans="2:24">
      <c r="B139" s="1"/>
      <c r="C139" s="1"/>
      <c r="D139" s="1"/>
      <c r="E139" s="8"/>
      <c r="F139" s="8"/>
      <c r="G139" s="8"/>
      <c r="H139" s="5"/>
      <c r="I139" s="5"/>
      <c r="J139" s="5"/>
    </row>
    <row r="140" spans="2:24">
      <c r="B140" s="1"/>
      <c r="C140" s="1"/>
      <c r="D140" s="1"/>
      <c r="E140" s="8"/>
      <c r="F140" s="8"/>
      <c r="G140" s="8"/>
      <c r="H140" s="5"/>
      <c r="I140" s="5"/>
      <c r="J140" s="5"/>
    </row>
    <row r="141" spans="2:24">
      <c r="B141" s="1"/>
      <c r="C141" s="1"/>
      <c r="D141" s="1"/>
      <c r="E141" s="8"/>
      <c r="F141" s="8"/>
      <c r="G141" s="8"/>
      <c r="H141" s="5"/>
      <c r="I141" s="5"/>
      <c r="J141" s="5"/>
    </row>
    <row r="142" spans="2:24">
      <c r="B142" s="1"/>
      <c r="C142" s="1"/>
      <c r="D142" s="1"/>
      <c r="E142" s="8"/>
      <c r="F142" s="8"/>
      <c r="G142" s="8"/>
      <c r="H142" s="5"/>
      <c r="I142" s="5"/>
      <c r="J142" s="5"/>
    </row>
    <row r="143" spans="2:24">
      <c r="B143" s="1"/>
      <c r="C143" s="1"/>
      <c r="D143" s="1"/>
      <c r="E143" s="8"/>
      <c r="F143" s="8"/>
      <c r="G143" s="8"/>
      <c r="H143" s="5"/>
      <c r="I143" s="5"/>
      <c r="J143" s="5"/>
    </row>
    <row r="144" spans="2:24">
      <c r="B144" s="1"/>
      <c r="C144" s="1"/>
      <c r="D144" s="1"/>
      <c r="E144" s="8"/>
      <c r="F144" s="8"/>
      <c r="G144" s="8"/>
      <c r="H144" s="5"/>
      <c r="I144" s="5"/>
      <c r="J144" s="5"/>
    </row>
    <row r="145" spans="2:10">
      <c r="B145" s="1"/>
      <c r="C145" s="1"/>
      <c r="D145" s="1"/>
      <c r="E145" s="8"/>
      <c r="F145" s="8"/>
      <c r="G145" s="8"/>
      <c r="H145" s="5"/>
      <c r="I145" s="5"/>
      <c r="J145" s="5"/>
    </row>
    <row r="146" spans="2:10">
      <c r="B146" s="1"/>
      <c r="C146" s="1"/>
      <c r="D146" s="1"/>
      <c r="E146" s="8"/>
      <c r="F146" s="8"/>
      <c r="G146" s="8"/>
      <c r="H146" s="5"/>
      <c r="I146" s="5"/>
      <c r="J146" s="5"/>
    </row>
    <row r="147" spans="2:10">
      <c r="B147" s="1"/>
      <c r="C147" s="1"/>
      <c r="D147" s="1"/>
      <c r="E147" s="8"/>
      <c r="F147" s="8"/>
      <c r="G147" s="8"/>
      <c r="H147" s="5"/>
      <c r="I147" s="5"/>
      <c r="J147" s="5"/>
    </row>
    <row r="148" spans="2:10">
      <c r="B148" s="1"/>
      <c r="C148" s="1"/>
      <c r="D148" s="1"/>
      <c r="E148" s="8"/>
      <c r="F148" s="8"/>
      <c r="G148" s="8"/>
      <c r="H148" s="5"/>
      <c r="I148" s="5"/>
      <c r="J148" s="5"/>
    </row>
    <row r="149" spans="2:10">
      <c r="B149" s="1"/>
      <c r="C149" s="1"/>
      <c r="D149" s="1"/>
      <c r="E149" s="8"/>
      <c r="F149" s="8"/>
      <c r="G149" s="8"/>
      <c r="H149" s="5"/>
      <c r="I149" s="5"/>
      <c r="J149" s="5"/>
    </row>
    <row r="150" spans="2:10">
      <c r="B150" s="1"/>
      <c r="C150" s="1"/>
      <c r="D150" s="1"/>
      <c r="E150" s="8"/>
      <c r="F150" s="8"/>
      <c r="G150" s="8"/>
      <c r="H150" s="5"/>
      <c r="I150" s="5"/>
      <c r="J150" s="5"/>
    </row>
    <row r="151" spans="2:10">
      <c r="B151" s="1"/>
      <c r="C151" s="1"/>
      <c r="D151" s="1"/>
      <c r="E151" s="8"/>
      <c r="F151" s="8"/>
      <c r="G151" s="8"/>
      <c r="H151" s="5"/>
      <c r="I151" s="5"/>
      <c r="J151" s="5"/>
    </row>
    <row r="152" spans="2:10">
      <c r="B152" s="1"/>
      <c r="C152" s="1"/>
      <c r="D152" s="1"/>
      <c r="E152" s="8"/>
      <c r="F152" s="8"/>
      <c r="G152" s="8"/>
      <c r="H152" s="5"/>
      <c r="I152" s="5"/>
      <c r="J152" s="5"/>
    </row>
    <row r="153" spans="2:10">
      <c r="B153" s="1"/>
      <c r="C153" s="1"/>
      <c r="D153" s="1"/>
      <c r="E153" s="8"/>
      <c r="F153" s="8"/>
      <c r="G153" s="8"/>
      <c r="H153" s="5"/>
      <c r="I153" s="5"/>
      <c r="J153" s="5"/>
    </row>
    <row r="154" spans="2:10">
      <c r="B154" s="1"/>
      <c r="C154" s="1"/>
      <c r="D154" s="1"/>
      <c r="E154" s="8"/>
      <c r="F154" s="8"/>
      <c r="G154" s="8"/>
      <c r="H154" s="5"/>
      <c r="I154" s="5"/>
      <c r="J154" s="5"/>
    </row>
    <row r="155" spans="2:10">
      <c r="B155" s="1"/>
      <c r="C155" s="1"/>
      <c r="D155" s="1"/>
      <c r="E155" s="8"/>
      <c r="F155" s="8"/>
      <c r="G155" s="8"/>
      <c r="H155" s="5"/>
      <c r="I155" s="5"/>
      <c r="J155" s="5"/>
    </row>
    <row r="156" spans="2:10">
      <c r="B156" s="1"/>
      <c r="C156" s="1"/>
      <c r="D156" s="1"/>
      <c r="E156" s="8"/>
      <c r="F156" s="8"/>
      <c r="G156" s="8"/>
      <c r="H156" s="5"/>
      <c r="I156" s="5"/>
      <c r="J156" s="5"/>
    </row>
    <row r="157" spans="2:10">
      <c r="B157" s="1"/>
      <c r="C157" s="1"/>
      <c r="D157" s="1"/>
      <c r="E157" s="8"/>
      <c r="F157" s="8"/>
      <c r="G157" s="8"/>
      <c r="H157" s="5"/>
      <c r="I157" s="5"/>
      <c r="J157" s="5"/>
    </row>
    <row r="158" spans="2:10">
      <c r="B158" s="1"/>
      <c r="C158" s="1"/>
      <c r="D158" s="1"/>
      <c r="E158" s="8"/>
      <c r="F158" s="8"/>
      <c r="G158" s="8"/>
      <c r="H158" s="5"/>
      <c r="I158" s="5"/>
      <c r="J158" s="5"/>
    </row>
    <row r="159" spans="2:10">
      <c r="B159" s="1"/>
      <c r="C159" s="1"/>
      <c r="D159" s="1"/>
      <c r="E159" s="8"/>
      <c r="F159" s="8"/>
      <c r="G159" s="8"/>
      <c r="H159" s="5"/>
      <c r="I159" s="5"/>
      <c r="J159" s="5"/>
    </row>
    <row r="160" spans="2:10">
      <c r="B160" s="1"/>
      <c r="C160" s="1"/>
      <c r="D160" s="1"/>
      <c r="E160" s="8"/>
      <c r="F160" s="8"/>
      <c r="G160" s="8"/>
      <c r="H160" s="5"/>
      <c r="I160" s="5"/>
      <c r="J160" s="5"/>
    </row>
    <row r="161" spans="2:10">
      <c r="B161" s="1"/>
      <c r="C161" s="1"/>
      <c r="D161" s="1"/>
      <c r="E161" s="8"/>
      <c r="F161" s="8"/>
      <c r="G161" s="8"/>
      <c r="H161" s="5"/>
      <c r="I161" s="5"/>
      <c r="J161" s="5"/>
    </row>
    <row r="162" spans="2:10">
      <c r="B162" s="1"/>
      <c r="C162" s="1"/>
      <c r="D162" s="1"/>
      <c r="E162" s="8"/>
      <c r="F162" s="8"/>
      <c r="G162" s="8"/>
      <c r="H162" s="5"/>
      <c r="I162" s="5"/>
      <c r="J162" s="5"/>
    </row>
    <row r="163" spans="2:10">
      <c r="B163" s="1"/>
      <c r="C163" s="1"/>
      <c r="D163" s="1"/>
      <c r="E163" s="8"/>
      <c r="F163" s="8"/>
      <c r="G163" s="8"/>
      <c r="H163" s="5"/>
      <c r="I163" s="5"/>
      <c r="J163" s="5"/>
    </row>
    <row r="164" spans="2:10">
      <c r="B164" s="1"/>
      <c r="C164" s="1"/>
      <c r="D164" s="1"/>
      <c r="E164" s="8"/>
      <c r="F164" s="8"/>
      <c r="G164" s="8"/>
      <c r="H164" s="5"/>
      <c r="I164" s="5"/>
      <c r="J164" s="5"/>
    </row>
    <row r="165" spans="2:10">
      <c r="B165" s="1"/>
      <c r="C165" s="1"/>
      <c r="D165" s="1"/>
      <c r="E165" s="8"/>
      <c r="F165" s="8"/>
      <c r="G165" s="8"/>
      <c r="H165" s="5"/>
      <c r="I165" s="5"/>
      <c r="J165" s="5"/>
    </row>
    <row r="166" spans="2:10">
      <c r="B166" s="1"/>
      <c r="C166" s="1"/>
      <c r="D166" s="1"/>
      <c r="E166" s="8"/>
      <c r="F166" s="8"/>
      <c r="G166" s="8"/>
      <c r="H166" s="5"/>
      <c r="I166" s="5"/>
      <c r="J166" s="5"/>
    </row>
    <row r="167" spans="2:10">
      <c r="B167" s="1"/>
      <c r="C167" s="1"/>
      <c r="D167" s="1"/>
      <c r="E167" s="8"/>
      <c r="F167" s="8"/>
      <c r="G167" s="8"/>
      <c r="H167" s="5"/>
      <c r="I167" s="5"/>
      <c r="J167" s="5"/>
    </row>
    <row r="168" spans="2:10">
      <c r="B168" s="1"/>
      <c r="C168" s="1"/>
      <c r="D168" s="1"/>
      <c r="E168" s="8"/>
      <c r="F168" s="8"/>
      <c r="G168" s="8"/>
      <c r="H168" s="5"/>
      <c r="I168" s="5"/>
      <c r="J168" s="5"/>
    </row>
    <row r="169" spans="2:10">
      <c r="B169" s="1"/>
      <c r="C169" s="1"/>
      <c r="D169" s="1"/>
      <c r="E169" s="8"/>
      <c r="F169" s="8"/>
      <c r="G169" s="8"/>
      <c r="H169" s="5"/>
      <c r="I169" s="5"/>
      <c r="J169" s="5"/>
    </row>
    <row r="170" spans="2:10">
      <c r="B170" s="1"/>
      <c r="C170" s="1"/>
      <c r="D170" s="1"/>
      <c r="E170" s="8"/>
      <c r="F170" s="8"/>
      <c r="G170" s="8"/>
      <c r="H170" s="5"/>
      <c r="I170" s="5"/>
      <c r="J170" s="5"/>
    </row>
    <row r="171" spans="2:10">
      <c r="B171" s="1"/>
      <c r="C171" s="1"/>
      <c r="D171" s="1"/>
      <c r="E171" s="8"/>
      <c r="F171" s="8"/>
      <c r="G171" s="8"/>
      <c r="H171" s="5"/>
      <c r="I171" s="5"/>
      <c r="J171" s="5"/>
    </row>
    <row r="172" spans="2:10">
      <c r="B172" s="1"/>
      <c r="C172" s="1"/>
      <c r="D172" s="1"/>
      <c r="E172" s="8"/>
      <c r="F172" s="8"/>
      <c r="G172" s="8"/>
      <c r="H172" s="5"/>
      <c r="I172" s="5"/>
      <c r="J172" s="5"/>
    </row>
    <row r="173" spans="2:10">
      <c r="B173" s="1"/>
      <c r="C173" s="1"/>
      <c r="D173" s="1"/>
      <c r="E173" s="8"/>
      <c r="F173" s="8"/>
      <c r="G173" s="8"/>
      <c r="H173" s="5"/>
      <c r="I173" s="5"/>
      <c r="J173" s="5"/>
    </row>
    <row r="174" spans="2:10">
      <c r="B174" s="1"/>
      <c r="C174" s="1"/>
      <c r="D174" s="1"/>
      <c r="E174" s="8"/>
      <c r="F174" s="8"/>
      <c r="G174" s="8"/>
      <c r="H174" s="5"/>
      <c r="I174" s="5"/>
      <c r="J174" s="5"/>
    </row>
    <row r="175" spans="2:10">
      <c r="B175" s="1"/>
      <c r="C175" s="1"/>
      <c r="D175" s="1"/>
      <c r="E175" s="8"/>
      <c r="F175" s="8"/>
      <c r="G175" s="8"/>
      <c r="H175" s="5"/>
      <c r="I175" s="5"/>
      <c r="J175" s="5"/>
    </row>
    <row r="176" spans="2:10">
      <c r="B176" s="1"/>
      <c r="C176" s="1"/>
      <c r="D176" s="1"/>
      <c r="E176" s="8"/>
      <c r="F176" s="8"/>
      <c r="G176" s="8"/>
      <c r="H176" s="5"/>
      <c r="I176" s="5"/>
      <c r="J176" s="5"/>
    </row>
    <row r="177" spans="2:10">
      <c r="B177" s="1"/>
      <c r="C177" s="1"/>
      <c r="D177" s="1"/>
      <c r="E177" s="8"/>
      <c r="F177" s="8"/>
      <c r="G177" s="8"/>
      <c r="H177" s="5"/>
      <c r="I177" s="5"/>
      <c r="J177" s="5"/>
    </row>
    <row r="178" spans="2:10">
      <c r="B178" s="1"/>
      <c r="C178" s="1"/>
      <c r="D178" s="1"/>
      <c r="E178" s="8"/>
      <c r="F178" s="8"/>
      <c r="G178" s="8"/>
      <c r="H178" s="5"/>
      <c r="I178" s="5"/>
      <c r="J178" s="5"/>
    </row>
    <row r="179" spans="2:10">
      <c r="B179" s="1"/>
      <c r="C179" s="1"/>
      <c r="D179" s="1"/>
      <c r="E179" s="8"/>
      <c r="F179" s="8"/>
      <c r="G179" s="8"/>
      <c r="H179" s="5"/>
      <c r="I179" s="5"/>
      <c r="J179" s="5"/>
    </row>
    <row r="180" spans="2:10">
      <c r="B180" s="1"/>
      <c r="C180" s="1"/>
      <c r="D180" s="1"/>
      <c r="E180" s="8"/>
      <c r="F180" s="8"/>
      <c r="G180" s="8"/>
      <c r="H180" s="5"/>
      <c r="I180" s="5"/>
      <c r="J180" s="5"/>
    </row>
    <row r="181" spans="2:10">
      <c r="B181" s="1"/>
      <c r="C181" s="1"/>
      <c r="D181" s="1"/>
      <c r="E181" s="8"/>
      <c r="F181" s="8"/>
      <c r="G181" s="8"/>
      <c r="H181" s="5"/>
      <c r="I181" s="5"/>
      <c r="J181" s="5"/>
    </row>
    <row r="182" spans="2:10">
      <c r="B182" s="1"/>
      <c r="C182" s="1"/>
      <c r="D182" s="1"/>
      <c r="E182" s="8"/>
      <c r="F182" s="8"/>
      <c r="G182" s="8"/>
      <c r="H182" s="5"/>
      <c r="I182" s="5"/>
      <c r="J182" s="5"/>
    </row>
    <row r="183" spans="2:10">
      <c r="B183" s="1"/>
      <c r="C183" s="1"/>
      <c r="D183" s="1"/>
      <c r="E183" s="8"/>
      <c r="F183" s="8"/>
      <c r="G183" s="8"/>
      <c r="H183" s="5"/>
      <c r="I183" s="5"/>
      <c r="J183" s="5"/>
    </row>
    <row r="184" spans="2:10">
      <c r="B184" s="1"/>
      <c r="C184" s="1"/>
      <c r="D184" s="1"/>
      <c r="E184" s="8"/>
      <c r="F184" s="8"/>
      <c r="G184" s="8"/>
      <c r="H184" s="5"/>
      <c r="I184" s="5"/>
      <c r="J184" s="5"/>
    </row>
    <row r="185" spans="2:10">
      <c r="B185" s="1"/>
      <c r="C185" s="1"/>
      <c r="D185" s="1"/>
      <c r="E185" s="8"/>
      <c r="F185" s="8"/>
      <c r="G185" s="8"/>
      <c r="H185" s="5"/>
      <c r="I185" s="5"/>
      <c r="J185" s="5"/>
    </row>
    <row r="186" spans="2:10">
      <c r="B186" s="1"/>
      <c r="C186" s="1"/>
      <c r="D186" s="1"/>
      <c r="E186" s="8"/>
      <c r="F186" s="8"/>
      <c r="G186" s="8"/>
      <c r="H186" s="5"/>
      <c r="I186" s="5"/>
      <c r="J186" s="5"/>
    </row>
    <row r="187" spans="2:10">
      <c r="B187" s="1"/>
      <c r="C187" s="1"/>
      <c r="D187" s="1"/>
      <c r="E187" s="8"/>
      <c r="F187" s="8"/>
      <c r="G187" s="8"/>
      <c r="H187" s="5"/>
      <c r="I187" s="5"/>
      <c r="J187" s="5"/>
    </row>
    <row r="188" spans="2:10">
      <c r="B188" s="1"/>
      <c r="C188" s="1"/>
      <c r="D188" s="1"/>
      <c r="E188" s="8"/>
      <c r="F188" s="8"/>
      <c r="G188" s="8"/>
      <c r="H188" s="5"/>
      <c r="I188" s="5"/>
      <c r="J188" s="5"/>
    </row>
    <row r="189" spans="2:10">
      <c r="B189" s="1"/>
      <c r="C189" s="1"/>
      <c r="D189" s="1"/>
      <c r="E189" s="8"/>
      <c r="F189" s="8"/>
      <c r="G189" s="8"/>
      <c r="H189" s="5"/>
      <c r="I189" s="5"/>
      <c r="J189" s="5"/>
    </row>
    <row r="190" spans="2:10">
      <c r="B190" s="1"/>
      <c r="C190" s="1"/>
      <c r="D190" s="1"/>
      <c r="E190" s="8"/>
      <c r="F190" s="8"/>
      <c r="G190" s="8"/>
      <c r="H190" s="5"/>
      <c r="I190" s="5"/>
      <c r="J190" s="5"/>
    </row>
    <row r="191" spans="2:10">
      <c r="B191" s="1"/>
      <c r="C191" s="1"/>
      <c r="D191" s="1"/>
      <c r="E191" s="8"/>
      <c r="F191" s="8"/>
      <c r="G191" s="8"/>
      <c r="H191" s="5"/>
      <c r="I191" s="5"/>
      <c r="J191" s="5"/>
    </row>
    <row r="192" spans="2:10">
      <c r="B192" s="1"/>
      <c r="C192" s="1"/>
      <c r="D192" s="1"/>
      <c r="E192" s="8"/>
      <c r="F192" s="8"/>
      <c r="G192" s="8"/>
      <c r="H192" s="5"/>
      <c r="I192" s="5"/>
      <c r="J192" s="5"/>
    </row>
    <row r="193" spans="2:10">
      <c r="B193" s="1"/>
      <c r="C193" s="1"/>
      <c r="D193" s="1"/>
      <c r="E193" s="8"/>
      <c r="F193" s="8"/>
      <c r="G193" s="8"/>
      <c r="H193" s="5"/>
      <c r="I193" s="5"/>
      <c r="J193" s="5"/>
    </row>
    <row r="194" spans="2:10">
      <c r="B194" s="1"/>
      <c r="C194" s="1"/>
      <c r="D194" s="1"/>
      <c r="E194" s="8"/>
      <c r="F194" s="8"/>
      <c r="G194" s="8"/>
      <c r="H194" s="5"/>
      <c r="I194" s="5"/>
      <c r="J194" s="5"/>
    </row>
    <row r="195" spans="2:10">
      <c r="B195" s="1"/>
      <c r="C195" s="1"/>
      <c r="D195" s="1"/>
      <c r="E195" s="8"/>
      <c r="F195" s="8"/>
      <c r="G195" s="8"/>
      <c r="H195" s="5"/>
      <c r="I195" s="5"/>
      <c r="J195" s="5"/>
    </row>
    <row r="196" spans="2:10">
      <c r="B196" s="1"/>
      <c r="C196" s="1"/>
      <c r="D196" s="1"/>
      <c r="E196" s="8"/>
      <c r="F196" s="8"/>
      <c r="G196" s="8"/>
      <c r="H196" s="5"/>
      <c r="I196" s="5"/>
      <c r="J196" s="5"/>
    </row>
    <row r="197" spans="2:10">
      <c r="B197" s="1"/>
      <c r="C197" s="1"/>
      <c r="D197" s="1"/>
      <c r="E197" s="8"/>
      <c r="F197" s="8"/>
      <c r="G197" s="8"/>
      <c r="H197" s="5"/>
      <c r="I197" s="5"/>
      <c r="J197" s="5"/>
    </row>
    <row r="198" spans="2:10">
      <c r="B198" s="1"/>
      <c r="C198" s="1"/>
      <c r="D198" s="1"/>
      <c r="E198" s="8"/>
      <c r="F198" s="8"/>
      <c r="G198" s="8"/>
      <c r="H198" s="5"/>
      <c r="I198" s="5"/>
      <c r="J198" s="5"/>
    </row>
    <row r="199" spans="2:10">
      <c r="B199" s="1"/>
      <c r="C199" s="1"/>
      <c r="D199" s="1"/>
      <c r="E199" s="8"/>
      <c r="F199" s="8"/>
      <c r="G199" s="8"/>
      <c r="H199" s="5"/>
      <c r="I199" s="5"/>
      <c r="J199" s="5"/>
    </row>
    <row r="200" spans="2:10">
      <c r="B200" s="1"/>
      <c r="C200" s="1"/>
      <c r="D200" s="1"/>
      <c r="E200" s="8"/>
      <c r="F200" s="8"/>
      <c r="G200" s="8"/>
      <c r="H200" s="5"/>
      <c r="I200" s="5"/>
      <c r="J200" s="5"/>
    </row>
    <row r="201" spans="2:10">
      <c r="B201" s="1"/>
      <c r="C201" s="1"/>
      <c r="D201" s="1"/>
      <c r="E201" s="8"/>
      <c r="F201" s="8"/>
      <c r="G201" s="8"/>
      <c r="H201" s="5"/>
      <c r="I201" s="5"/>
      <c r="J201" s="5"/>
    </row>
    <row r="202" spans="2:10">
      <c r="B202" s="1"/>
      <c r="C202" s="1"/>
      <c r="D202" s="1"/>
      <c r="E202" s="8"/>
      <c r="F202" s="8"/>
      <c r="G202" s="8"/>
      <c r="H202" s="5"/>
      <c r="I202" s="5"/>
      <c r="J202" s="5"/>
    </row>
    <row r="203" spans="2:10">
      <c r="B203" s="1"/>
      <c r="C203" s="1"/>
      <c r="D203" s="1"/>
      <c r="E203" s="8"/>
      <c r="F203" s="8"/>
      <c r="G203" s="8"/>
      <c r="H203" s="5"/>
      <c r="I203" s="5"/>
      <c r="J203" s="5"/>
    </row>
    <row r="204" spans="2:10">
      <c r="B204" s="1"/>
      <c r="C204" s="1"/>
      <c r="D204" s="1"/>
      <c r="E204" s="8"/>
      <c r="F204" s="8"/>
      <c r="G204" s="8"/>
      <c r="H204" s="5"/>
      <c r="I204" s="5"/>
      <c r="J204" s="5"/>
    </row>
    <row r="205" spans="2:10">
      <c r="B205" s="1"/>
      <c r="C205" s="1"/>
      <c r="D205" s="1"/>
      <c r="E205" s="8"/>
      <c r="F205" s="8"/>
      <c r="G205" s="8"/>
      <c r="H205" s="5"/>
      <c r="I205" s="5"/>
      <c r="J205" s="5"/>
    </row>
    <row r="206" spans="2:10">
      <c r="B206" s="1"/>
      <c r="C206" s="1"/>
      <c r="D206" s="1"/>
      <c r="E206" s="8"/>
      <c r="F206" s="8"/>
      <c r="G206" s="8"/>
      <c r="H206" s="5"/>
      <c r="I206" s="5"/>
      <c r="J206" s="5"/>
    </row>
    <row r="207" spans="2:10">
      <c r="B207" s="1"/>
      <c r="C207" s="1"/>
      <c r="D207" s="1"/>
      <c r="E207" s="8"/>
      <c r="F207" s="8"/>
      <c r="G207" s="8"/>
      <c r="H207" s="5"/>
      <c r="I207" s="5"/>
      <c r="J207" s="5"/>
    </row>
    <row r="208" spans="2:10">
      <c r="B208" s="1"/>
      <c r="C208" s="1"/>
      <c r="D208" s="1"/>
      <c r="E208" s="8"/>
      <c r="F208" s="8"/>
      <c r="G208" s="8"/>
      <c r="H208" s="5"/>
      <c r="I208" s="5"/>
      <c r="J208" s="5"/>
    </row>
    <row r="209" spans="2:10">
      <c r="B209" s="1"/>
      <c r="C209" s="1"/>
      <c r="D209" s="1"/>
      <c r="E209" s="8"/>
      <c r="F209" s="8"/>
      <c r="G209" s="8"/>
      <c r="H209" s="5"/>
      <c r="I209" s="5"/>
      <c r="J209" s="5"/>
    </row>
    <row r="210" spans="2:10">
      <c r="B210" s="1"/>
      <c r="C210" s="1"/>
      <c r="D210" s="1"/>
      <c r="E210" s="8"/>
      <c r="F210" s="8"/>
      <c r="G210" s="8"/>
      <c r="H210" s="5"/>
      <c r="I210" s="5"/>
      <c r="J210" s="5"/>
    </row>
    <row r="211" spans="2:10">
      <c r="B211" s="1"/>
      <c r="C211" s="1"/>
      <c r="D211" s="1"/>
      <c r="E211" s="8"/>
      <c r="F211" s="8"/>
      <c r="G211" s="8"/>
      <c r="H211" s="5"/>
      <c r="I211" s="5"/>
      <c r="J211" s="5"/>
    </row>
    <row r="212" spans="2:10">
      <c r="B212" s="1"/>
      <c r="C212" s="1"/>
      <c r="D212" s="1"/>
      <c r="E212" s="8"/>
      <c r="F212" s="8"/>
      <c r="G212" s="8"/>
      <c r="H212" s="5"/>
      <c r="I212" s="5"/>
      <c r="J212" s="5"/>
    </row>
    <row r="213" spans="2:10">
      <c r="B213" s="1"/>
      <c r="C213" s="1"/>
      <c r="D213" s="1"/>
      <c r="E213" s="8"/>
      <c r="F213" s="8"/>
      <c r="G213" s="8"/>
      <c r="H213" s="5"/>
      <c r="I213" s="5"/>
      <c r="J213" s="5"/>
    </row>
    <row r="214" spans="2:10">
      <c r="B214" s="1"/>
      <c r="C214" s="1"/>
      <c r="D214" s="1"/>
      <c r="E214" s="8"/>
      <c r="F214" s="8"/>
      <c r="G214" s="8"/>
      <c r="H214" s="5"/>
      <c r="I214" s="5"/>
      <c r="J214" s="5"/>
    </row>
    <row r="215" spans="2:10">
      <c r="B215" s="1"/>
      <c r="C215" s="1"/>
      <c r="D215" s="1"/>
      <c r="E215" s="8"/>
      <c r="F215" s="8"/>
      <c r="G215" s="8"/>
      <c r="H215" s="5"/>
      <c r="I215" s="5"/>
      <c r="J215" s="5"/>
    </row>
    <row r="216" spans="2:10">
      <c r="B216" s="1"/>
      <c r="C216" s="1"/>
      <c r="D216" s="1"/>
      <c r="E216" s="8"/>
      <c r="F216" s="8"/>
      <c r="G216" s="8"/>
      <c r="H216" s="5"/>
      <c r="I216" s="5"/>
      <c r="J216" s="5"/>
    </row>
    <row r="217" spans="2:10">
      <c r="B217" s="1"/>
      <c r="C217" s="1"/>
      <c r="D217" s="1"/>
      <c r="E217" s="8"/>
      <c r="F217" s="8"/>
      <c r="G217" s="8"/>
      <c r="H217" s="5"/>
      <c r="I217" s="5"/>
      <c r="J217" s="5"/>
    </row>
    <row r="218" spans="2:10">
      <c r="B218" s="1"/>
      <c r="C218" s="1"/>
      <c r="D218" s="1"/>
      <c r="E218" s="8"/>
      <c r="F218" s="8"/>
      <c r="G218" s="8"/>
      <c r="H218" s="5"/>
      <c r="I218" s="5"/>
      <c r="J218" s="5"/>
    </row>
    <row r="219" spans="2:10">
      <c r="B219" s="1"/>
      <c r="C219" s="1"/>
      <c r="D219" s="1"/>
      <c r="E219" s="8"/>
      <c r="F219" s="8"/>
      <c r="G219" s="8"/>
      <c r="H219" s="5"/>
      <c r="I219" s="5"/>
      <c r="J219" s="5"/>
    </row>
    <row r="220" spans="2:10">
      <c r="B220" s="1"/>
      <c r="C220" s="1"/>
      <c r="D220" s="1"/>
      <c r="E220" s="8"/>
      <c r="F220" s="8"/>
      <c r="G220" s="8"/>
      <c r="H220" s="5"/>
      <c r="I220" s="5"/>
      <c r="J220" s="5"/>
    </row>
    <row r="221" spans="2:10">
      <c r="B221" s="1"/>
      <c r="C221" s="1"/>
      <c r="D221" s="1"/>
      <c r="E221" s="8"/>
      <c r="F221" s="8"/>
      <c r="G221" s="8"/>
      <c r="H221" s="5"/>
      <c r="I221" s="5"/>
      <c r="J221" s="5"/>
    </row>
    <row r="222" spans="2:10">
      <c r="B222" s="1"/>
      <c r="C222" s="1"/>
      <c r="D222" s="1"/>
      <c r="E222" s="8"/>
      <c r="F222" s="8"/>
      <c r="G222" s="8"/>
      <c r="H222" s="5"/>
      <c r="I222" s="5"/>
      <c r="J222" s="5"/>
    </row>
    <row r="223" spans="2:10">
      <c r="B223" s="1"/>
      <c r="C223" s="1"/>
      <c r="D223" s="1"/>
      <c r="E223" s="8"/>
      <c r="F223" s="8"/>
      <c r="G223" s="8"/>
      <c r="H223" s="5"/>
      <c r="I223" s="5"/>
      <c r="J223" s="5"/>
    </row>
    <row r="224" spans="2:10">
      <c r="B224" s="1"/>
      <c r="C224" s="1"/>
      <c r="D224" s="1"/>
      <c r="E224" s="8"/>
      <c r="F224" s="8"/>
      <c r="G224" s="8"/>
      <c r="H224" s="5"/>
      <c r="I224" s="5"/>
      <c r="J224" s="5"/>
    </row>
    <row r="225" spans="2:10">
      <c r="B225" s="1"/>
      <c r="C225" s="1"/>
      <c r="D225" s="1"/>
      <c r="E225" s="8"/>
      <c r="F225" s="8"/>
      <c r="G225" s="8"/>
      <c r="H225" s="5"/>
      <c r="I225" s="5"/>
      <c r="J225" s="5"/>
    </row>
    <row r="226" spans="2:10">
      <c r="B226" s="1"/>
      <c r="C226" s="1"/>
      <c r="D226" s="1"/>
      <c r="E226" s="8"/>
      <c r="F226" s="8"/>
      <c r="G226" s="8"/>
      <c r="H226" s="5"/>
      <c r="I226" s="5"/>
      <c r="J226" s="5"/>
    </row>
    <row r="227" spans="2:10">
      <c r="B227" s="1"/>
      <c r="C227" s="1"/>
      <c r="D227" s="1"/>
      <c r="E227" s="8"/>
      <c r="F227" s="8"/>
      <c r="G227" s="8"/>
      <c r="H227" s="5"/>
      <c r="I227" s="5"/>
      <c r="J227" s="5"/>
    </row>
    <row r="228" spans="2:10">
      <c r="B228" s="1"/>
      <c r="C228" s="1"/>
      <c r="D228" s="1"/>
      <c r="E228" s="8"/>
      <c r="F228" s="8"/>
      <c r="G228" s="8"/>
      <c r="H228" s="5"/>
      <c r="I228" s="5"/>
      <c r="J228" s="5"/>
    </row>
    <row r="229" spans="2:10">
      <c r="B229" s="1"/>
      <c r="C229" s="1"/>
      <c r="D229" s="1"/>
      <c r="E229" s="8"/>
      <c r="F229" s="8"/>
      <c r="G229" s="8"/>
      <c r="H229" s="5"/>
      <c r="I229" s="5"/>
      <c r="J229" s="5"/>
    </row>
    <row r="230" spans="2:10">
      <c r="B230" s="1"/>
      <c r="C230" s="1"/>
      <c r="D230" s="1"/>
      <c r="E230" s="8"/>
      <c r="F230" s="8"/>
      <c r="G230" s="8"/>
      <c r="H230" s="5"/>
      <c r="I230" s="5"/>
      <c r="J230" s="5"/>
    </row>
    <row r="231" spans="2:10">
      <c r="B231" s="1"/>
      <c r="C231" s="1"/>
      <c r="D231" s="1"/>
      <c r="E231" s="8"/>
      <c r="F231" s="8"/>
      <c r="G231" s="8"/>
      <c r="H231" s="5"/>
      <c r="I231" s="5"/>
      <c r="J231" s="5"/>
    </row>
    <row r="232" spans="2:10">
      <c r="B232" s="1"/>
      <c r="C232" s="1"/>
      <c r="D232" s="1"/>
      <c r="E232" s="8"/>
      <c r="F232" s="8"/>
      <c r="G232" s="8"/>
      <c r="H232" s="5"/>
      <c r="I232" s="5"/>
      <c r="J232" s="5"/>
    </row>
    <row r="233" spans="2:10">
      <c r="B233" s="1"/>
      <c r="C233" s="1"/>
      <c r="D233" s="1"/>
      <c r="E233" s="8"/>
      <c r="F233" s="8"/>
      <c r="G233" s="8"/>
      <c r="H233" s="5"/>
      <c r="I233" s="5"/>
      <c r="J233" s="5"/>
    </row>
    <row r="234" spans="2:10">
      <c r="B234" s="1"/>
      <c r="C234" s="1"/>
      <c r="D234" s="1"/>
      <c r="E234" s="8"/>
      <c r="F234" s="8"/>
      <c r="G234" s="8"/>
      <c r="H234" s="5"/>
      <c r="I234" s="5"/>
      <c r="J234" s="5"/>
    </row>
    <row r="235" spans="2:10">
      <c r="B235" s="1"/>
      <c r="C235" s="1"/>
      <c r="D235" s="1"/>
      <c r="E235" s="8"/>
      <c r="F235" s="8"/>
      <c r="G235" s="8"/>
      <c r="H235" s="5"/>
      <c r="I235" s="5"/>
      <c r="J235" s="5"/>
    </row>
    <row r="236" spans="2:10">
      <c r="B236" s="1"/>
      <c r="C236" s="1"/>
      <c r="D236" s="1"/>
      <c r="E236" s="8"/>
      <c r="F236" s="8"/>
      <c r="G236" s="8"/>
      <c r="H236" s="5"/>
      <c r="I236" s="5"/>
      <c r="J236" s="5"/>
    </row>
    <row r="237" spans="2:10">
      <c r="B237" s="1"/>
      <c r="C237" s="1"/>
      <c r="D237" s="1"/>
      <c r="E237" s="8"/>
      <c r="F237" s="8"/>
      <c r="G237" s="8"/>
      <c r="H237" s="5"/>
      <c r="I237" s="5"/>
      <c r="J237" s="5"/>
    </row>
    <row r="238" spans="2:10">
      <c r="B238" s="1"/>
      <c r="C238" s="1"/>
      <c r="D238" s="1"/>
      <c r="E238" s="8"/>
      <c r="F238" s="8"/>
      <c r="G238" s="8"/>
      <c r="H238" s="5"/>
      <c r="I238" s="5"/>
      <c r="J238" s="5"/>
    </row>
    <row r="239" spans="2:10">
      <c r="B239" s="1"/>
      <c r="C239" s="1"/>
      <c r="D239" s="1"/>
      <c r="E239" s="8"/>
      <c r="F239" s="8"/>
      <c r="G239" s="8"/>
      <c r="H239" s="5"/>
      <c r="I239" s="5"/>
      <c r="J239" s="5"/>
    </row>
    <row r="240" spans="2:10">
      <c r="B240" s="1"/>
      <c r="C240" s="1"/>
      <c r="D240" s="1"/>
      <c r="E240" s="8"/>
      <c r="F240" s="8"/>
      <c r="G240" s="8"/>
      <c r="H240" s="5"/>
      <c r="I240" s="5"/>
      <c r="J240" s="5"/>
    </row>
    <row r="241" spans="2:10">
      <c r="B241" s="1"/>
      <c r="C241" s="1"/>
      <c r="D241" s="1"/>
      <c r="E241" s="8"/>
      <c r="F241" s="8"/>
      <c r="G241" s="8"/>
      <c r="H241" s="5"/>
      <c r="I241" s="5"/>
      <c r="J241" s="5"/>
    </row>
    <row r="242" spans="2:10">
      <c r="B242" s="1"/>
      <c r="C242" s="1"/>
      <c r="D242" s="1"/>
      <c r="E242" s="8"/>
      <c r="F242" s="8"/>
      <c r="G242" s="8"/>
      <c r="H242" s="5"/>
      <c r="I242" s="5"/>
      <c r="J242" s="5"/>
    </row>
    <row r="243" spans="2:10">
      <c r="B243" s="1"/>
      <c r="C243" s="1"/>
      <c r="D243" s="1"/>
      <c r="E243" s="8"/>
      <c r="F243" s="8"/>
      <c r="G243" s="8"/>
      <c r="H243" s="5"/>
      <c r="I243" s="5"/>
      <c r="J243" s="5"/>
    </row>
    <row r="244" spans="2:10">
      <c r="B244" s="1"/>
      <c r="C244" s="1"/>
      <c r="D244" s="1"/>
      <c r="E244" s="8"/>
      <c r="F244" s="8"/>
      <c r="G244" s="8"/>
      <c r="H244" s="5"/>
      <c r="I244" s="5"/>
      <c r="J244" s="5"/>
    </row>
    <row r="245" spans="2:10">
      <c r="B245" s="1"/>
      <c r="C245" s="1"/>
      <c r="D245" s="1"/>
      <c r="E245" s="8"/>
      <c r="F245" s="8"/>
      <c r="G245" s="8"/>
      <c r="H245" s="5"/>
      <c r="I245" s="5"/>
      <c r="J245" s="5"/>
    </row>
    <row r="246" spans="2:10">
      <c r="B246" s="1"/>
      <c r="C246" s="1"/>
      <c r="D246" s="1"/>
      <c r="E246" s="8"/>
      <c r="F246" s="8"/>
      <c r="G246" s="8"/>
      <c r="H246" s="5"/>
      <c r="I246" s="5"/>
      <c r="J246" s="5"/>
    </row>
    <row r="247" spans="2:10">
      <c r="B247" s="1"/>
      <c r="C247" s="1"/>
      <c r="D247" s="1"/>
      <c r="E247" s="8"/>
      <c r="F247" s="8"/>
      <c r="G247" s="8"/>
      <c r="H247" s="5"/>
      <c r="I247" s="5"/>
      <c r="J247" s="5"/>
    </row>
    <row r="248" spans="2:10">
      <c r="B248" s="1"/>
      <c r="C248" s="1"/>
      <c r="D248" s="1"/>
      <c r="E248" s="8"/>
      <c r="F248" s="8"/>
      <c r="G248" s="8"/>
      <c r="H248" s="5"/>
      <c r="I248" s="5"/>
      <c r="J248" s="5"/>
    </row>
    <row r="249" spans="2:10">
      <c r="B249" s="1"/>
      <c r="C249" s="1"/>
      <c r="D249" s="1"/>
      <c r="E249" s="8"/>
      <c r="F249" s="8"/>
      <c r="G249" s="8"/>
      <c r="H249" s="5"/>
      <c r="I249" s="5"/>
      <c r="J249" s="5"/>
    </row>
    <row r="250" spans="2:10">
      <c r="B250" s="1"/>
      <c r="C250" s="1"/>
      <c r="D250" s="1"/>
      <c r="E250" s="8"/>
      <c r="F250" s="8"/>
      <c r="G250" s="8"/>
      <c r="H250" s="5"/>
      <c r="I250" s="5"/>
      <c r="J250" s="5"/>
    </row>
    <row r="251" spans="2:10">
      <c r="B251" s="1"/>
      <c r="C251" s="1"/>
      <c r="D251" s="1"/>
      <c r="E251" s="8"/>
      <c r="F251" s="8"/>
      <c r="G251" s="8"/>
      <c r="H251" s="5"/>
      <c r="I251" s="5"/>
      <c r="J251" s="5"/>
    </row>
    <row r="252" spans="2:10">
      <c r="B252" s="1"/>
      <c r="C252" s="1"/>
      <c r="D252" s="1"/>
      <c r="E252" s="8"/>
      <c r="F252" s="8"/>
      <c r="G252" s="8"/>
      <c r="H252" s="5"/>
      <c r="I252" s="5"/>
      <c r="J252" s="5"/>
    </row>
    <row r="253" spans="2:10">
      <c r="B253" s="1"/>
      <c r="C253" s="1"/>
      <c r="D253" s="1"/>
      <c r="E253" s="8"/>
      <c r="F253" s="8"/>
      <c r="G253" s="8"/>
      <c r="H253" s="5"/>
      <c r="I253" s="5"/>
      <c r="J253" s="5"/>
    </row>
    <row r="254" spans="2:10">
      <c r="B254" s="1"/>
      <c r="C254" s="1"/>
      <c r="D254" s="1"/>
      <c r="E254" s="8"/>
      <c r="F254" s="8"/>
      <c r="G254" s="8"/>
      <c r="H254" s="5"/>
      <c r="I254" s="5"/>
      <c r="J254" s="5"/>
    </row>
    <row r="255" spans="2:10">
      <c r="B255" s="1"/>
      <c r="C255" s="1"/>
      <c r="D255" s="1"/>
      <c r="E255" s="8"/>
      <c r="F255" s="8"/>
      <c r="G255" s="8"/>
      <c r="H255" s="5"/>
      <c r="I255" s="5"/>
      <c r="J255" s="5"/>
    </row>
    <row r="256" spans="2:10">
      <c r="B256" s="1"/>
      <c r="C256" s="1"/>
      <c r="D256" s="1"/>
      <c r="E256" s="8"/>
      <c r="F256" s="8"/>
      <c r="G256" s="8"/>
      <c r="H256" s="5"/>
      <c r="I256" s="5"/>
      <c r="J256" s="5"/>
    </row>
    <row r="257" spans="2:10">
      <c r="B257" s="1"/>
      <c r="C257" s="1"/>
      <c r="D257" s="1"/>
      <c r="E257" s="8"/>
      <c r="F257" s="8"/>
      <c r="G257" s="8"/>
      <c r="H257" s="5"/>
      <c r="I257" s="5"/>
      <c r="J257" s="5"/>
    </row>
    <row r="258" spans="2:10">
      <c r="B258" s="1"/>
      <c r="C258" s="1"/>
      <c r="D258" s="1"/>
      <c r="E258" s="8"/>
      <c r="F258" s="8"/>
      <c r="G258" s="8"/>
      <c r="H258" s="5"/>
      <c r="I258" s="5"/>
      <c r="J258" s="5"/>
    </row>
    <row r="259" spans="2:10">
      <c r="B259" s="1"/>
      <c r="C259" s="1"/>
      <c r="D259" s="1"/>
      <c r="E259" s="8"/>
      <c r="F259" s="8"/>
      <c r="G259" s="8"/>
      <c r="H259" s="5"/>
      <c r="I259" s="5"/>
      <c r="J259" s="5"/>
    </row>
    <row r="260" spans="2:10">
      <c r="B260" s="1"/>
      <c r="C260" s="1"/>
      <c r="D260" s="1"/>
      <c r="E260" s="8"/>
      <c r="F260" s="8"/>
      <c r="G260" s="8"/>
      <c r="H260" s="5"/>
      <c r="I260" s="5"/>
      <c r="J260" s="5"/>
    </row>
    <row r="261" spans="2:10">
      <c r="B261" s="1"/>
      <c r="C261" s="1"/>
      <c r="D261" s="1"/>
      <c r="E261" s="8"/>
      <c r="F261" s="8"/>
      <c r="G261" s="8"/>
      <c r="H261" s="5"/>
      <c r="I261" s="5"/>
      <c r="J261" s="5"/>
    </row>
    <row r="262" spans="2:10">
      <c r="B262" s="1"/>
      <c r="C262" s="1"/>
      <c r="D262" s="1"/>
      <c r="E262" s="8"/>
      <c r="F262" s="8"/>
      <c r="G262" s="8"/>
      <c r="H262" s="5"/>
      <c r="I262" s="5"/>
      <c r="J262" s="5"/>
    </row>
    <row r="263" spans="2:10">
      <c r="B263" s="1"/>
      <c r="C263" s="1"/>
      <c r="D263" s="1"/>
      <c r="E263" s="8"/>
      <c r="F263" s="8"/>
      <c r="G263" s="8"/>
      <c r="H263" s="5"/>
      <c r="I263" s="5"/>
      <c r="J263" s="5"/>
    </row>
    <row r="264" spans="2:10">
      <c r="B264" s="1"/>
      <c r="C264" s="1"/>
      <c r="D264" s="1"/>
      <c r="E264" s="8"/>
      <c r="F264" s="8"/>
      <c r="G264" s="8"/>
      <c r="H264" s="5"/>
      <c r="I264" s="5"/>
      <c r="J264" s="5"/>
    </row>
    <row r="265" spans="2:10">
      <c r="B265" s="1"/>
      <c r="C265" s="1"/>
      <c r="D265" s="1"/>
      <c r="E265" s="8"/>
      <c r="F265" s="8"/>
      <c r="G265" s="8"/>
      <c r="H265" s="5"/>
      <c r="I265" s="5"/>
      <c r="J265" s="5"/>
    </row>
    <row r="266" spans="2:10">
      <c r="B266" s="1"/>
      <c r="C266" s="1"/>
      <c r="D266" s="1"/>
      <c r="E266" s="8"/>
      <c r="F266" s="8"/>
      <c r="G266" s="8"/>
      <c r="H266" s="5"/>
      <c r="I266" s="5"/>
      <c r="J266" s="5"/>
    </row>
    <row r="267" spans="2:10">
      <c r="B267" s="1"/>
      <c r="C267" s="1"/>
      <c r="D267" s="1"/>
      <c r="E267" s="8"/>
      <c r="F267" s="8"/>
      <c r="G267" s="8"/>
      <c r="H267" s="5"/>
      <c r="I267" s="5"/>
      <c r="J267" s="5"/>
    </row>
    <row r="268" spans="2:10">
      <c r="B268" s="1"/>
      <c r="C268" s="1"/>
      <c r="D268" s="1"/>
      <c r="E268" s="8"/>
      <c r="F268" s="8"/>
      <c r="G268" s="8"/>
      <c r="H268" s="5"/>
      <c r="I268" s="5"/>
      <c r="J268" s="5"/>
    </row>
    <row r="269" spans="2:10">
      <c r="B269" s="1"/>
      <c r="C269" s="1"/>
      <c r="D269" s="1"/>
      <c r="E269" s="8"/>
      <c r="F269" s="8"/>
      <c r="G269" s="8"/>
      <c r="H269" s="5"/>
      <c r="I269" s="5"/>
      <c r="J269" s="5"/>
    </row>
    <row r="270" spans="2:10">
      <c r="B270" s="1"/>
      <c r="C270" s="1"/>
      <c r="D270" s="1"/>
      <c r="E270" s="8"/>
      <c r="F270" s="8"/>
      <c r="G270" s="8"/>
      <c r="H270" s="5"/>
      <c r="I270" s="5"/>
      <c r="J270" s="5"/>
    </row>
    <row r="271" spans="2:10">
      <c r="B271" s="1"/>
      <c r="C271" s="1"/>
      <c r="D271" s="1"/>
      <c r="E271" s="8"/>
      <c r="F271" s="8"/>
      <c r="G271" s="8"/>
      <c r="H271" s="5"/>
      <c r="I271" s="5"/>
      <c r="J271" s="5"/>
    </row>
    <row r="272" spans="2:10">
      <c r="B272" s="1"/>
      <c r="C272" s="1"/>
      <c r="D272" s="1"/>
      <c r="E272" s="8"/>
      <c r="F272" s="8"/>
      <c r="G272" s="8"/>
      <c r="H272" s="5"/>
      <c r="I272" s="5"/>
      <c r="J272" s="5"/>
    </row>
    <row r="273" spans="2:10">
      <c r="B273" s="1"/>
      <c r="C273" s="1"/>
      <c r="D273" s="1"/>
      <c r="E273" s="8"/>
      <c r="F273" s="8"/>
      <c r="G273" s="8"/>
      <c r="H273" s="5"/>
      <c r="I273" s="5"/>
      <c r="J273" s="5"/>
    </row>
    <row r="274" spans="2:10">
      <c r="B274" s="1"/>
      <c r="C274" s="1"/>
      <c r="D274" s="1"/>
      <c r="E274" s="8"/>
      <c r="F274" s="8"/>
      <c r="G274" s="8"/>
      <c r="H274" s="5"/>
      <c r="I274" s="5"/>
      <c r="J274" s="5"/>
    </row>
    <row r="275" spans="2:10">
      <c r="B275" s="1"/>
      <c r="C275" s="1"/>
      <c r="D275" s="1"/>
      <c r="E275" s="8"/>
      <c r="F275" s="8"/>
      <c r="G275" s="8"/>
      <c r="H275" s="5"/>
      <c r="I275" s="5"/>
      <c r="J275" s="5"/>
    </row>
    <row r="276" spans="2:10">
      <c r="B276" s="1"/>
      <c r="C276" s="1"/>
      <c r="D276" s="1"/>
      <c r="E276" s="8"/>
      <c r="F276" s="8"/>
      <c r="G276" s="8"/>
      <c r="H276" s="5"/>
      <c r="I276" s="5"/>
      <c r="J276" s="5"/>
    </row>
    <row r="277" spans="2:10">
      <c r="B277" s="1"/>
      <c r="C277" s="1"/>
      <c r="D277" s="1"/>
      <c r="E277" s="8"/>
      <c r="F277" s="8"/>
      <c r="G277" s="8"/>
      <c r="H277" s="5"/>
      <c r="I277" s="5"/>
      <c r="J277" s="5"/>
    </row>
    <row r="278" spans="2:10">
      <c r="B278" s="1"/>
      <c r="C278" s="1"/>
      <c r="D278" s="1"/>
      <c r="E278" s="8"/>
      <c r="F278" s="8"/>
      <c r="G278" s="8"/>
      <c r="H278" s="5"/>
      <c r="I278" s="5"/>
      <c r="J278" s="5"/>
    </row>
    <row r="279" spans="2:10">
      <c r="B279" s="1"/>
      <c r="C279" s="1"/>
      <c r="D279" s="1"/>
      <c r="E279" s="8"/>
      <c r="F279" s="8"/>
      <c r="G279" s="8"/>
      <c r="H279" s="5"/>
      <c r="I279" s="5"/>
      <c r="J279" s="5"/>
    </row>
    <row r="280" spans="2:10">
      <c r="B280" s="1"/>
      <c r="C280" s="1"/>
      <c r="D280" s="1"/>
      <c r="E280" s="8"/>
      <c r="F280" s="8"/>
      <c r="G280" s="8"/>
      <c r="H280" s="5"/>
      <c r="I280" s="5"/>
      <c r="J280" s="5"/>
    </row>
    <row r="281" spans="2:10">
      <c r="B281" s="1"/>
      <c r="C281" s="1"/>
      <c r="D281" s="1"/>
      <c r="E281" s="8"/>
      <c r="F281" s="8"/>
      <c r="G281" s="8"/>
      <c r="H281" s="5"/>
      <c r="I281" s="5"/>
      <c r="J281" s="5"/>
    </row>
    <row r="282" spans="2:10">
      <c r="B282" s="1"/>
      <c r="C282" s="1"/>
      <c r="D282" s="1"/>
      <c r="E282" s="8"/>
      <c r="F282" s="8"/>
      <c r="G282" s="8"/>
      <c r="H282" s="5"/>
      <c r="I282" s="5"/>
      <c r="J282" s="5"/>
    </row>
    <row r="283" spans="2:10">
      <c r="B283" s="1"/>
      <c r="C283" s="1"/>
      <c r="D283" s="1"/>
      <c r="E283" s="8"/>
      <c r="F283" s="8"/>
      <c r="G283" s="8"/>
      <c r="H283" s="5"/>
      <c r="I283" s="5"/>
      <c r="J283" s="5"/>
    </row>
    <row r="284" spans="2:10">
      <c r="B284" s="1"/>
      <c r="C284" s="1"/>
      <c r="D284" s="1"/>
      <c r="E284" s="8"/>
      <c r="F284" s="8"/>
      <c r="G284" s="8"/>
      <c r="H284" s="5"/>
      <c r="I284" s="5"/>
      <c r="J284" s="5"/>
    </row>
    <row r="285" spans="2:10">
      <c r="B285" s="1"/>
      <c r="C285" s="1"/>
      <c r="D285" s="1"/>
      <c r="E285" s="8"/>
      <c r="F285" s="8"/>
      <c r="G285" s="8"/>
      <c r="H285" s="5"/>
      <c r="I285" s="5"/>
      <c r="J285" s="5"/>
    </row>
    <row r="286" spans="2:10">
      <c r="B286" s="1"/>
      <c r="C286" s="1"/>
      <c r="D286" s="1"/>
      <c r="E286" s="8"/>
      <c r="F286" s="8"/>
      <c r="G286" s="8"/>
      <c r="H286" s="5"/>
      <c r="I286" s="5"/>
      <c r="J286" s="5"/>
    </row>
    <row r="287" spans="2:10">
      <c r="B287" s="1"/>
      <c r="C287" s="1"/>
      <c r="D287" s="1"/>
      <c r="E287" s="8"/>
      <c r="F287" s="8"/>
      <c r="G287" s="8"/>
      <c r="H287" s="5"/>
      <c r="I287" s="5"/>
      <c r="J287" s="5"/>
    </row>
    <row r="288" spans="2:10">
      <c r="B288" s="1"/>
      <c r="C288" s="1"/>
      <c r="D288" s="1"/>
      <c r="E288" s="8"/>
      <c r="F288" s="8"/>
      <c r="G288" s="8"/>
      <c r="H288" s="5"/>
      <c r="I288" s="5"/>
      <c r="J288" s="5"/>
    </row>
    <row r="289" spans="2:10">
      <c r="B289" s="1"/>
      <c r="C289" s="1"/>
      <c r="D289" s="1"/>
      <c r="E289" s="8"/>
      <c r="F289" s="8"/>
      <c r="G289" s="8"/>
      <c r="H289" s="5"/>
      <c r="I289" s="5"/>
      <c r="J289" s="5"/>
    </row>
    <row r="290" spans="2:10">
      <c r="B290" s="1"/>
      <c r="C290" s="1"/>
      <c r="D290" s="1"/>
      <c r="E290" s="8"/>
      <c r="F290" s="8"/>
      <c r="G290" s="8"/>
      <c r="H290" s="5"/>
      <c r="I290" s="5"/>
      <c r="J290" s="5"/>
    </row>
    <row r="291" spans="2:10">
      <c r="B291" s="1"/>
      <c r="C291" s="1"/>
      <c r="D291" s="1"/>
      <c r="E291" s="8"/>
      <c r="F291" s="8"/>
      <c r="G291" s="8"/>
      <c r="H291" s="5"/>
      <c r="I291" s="5"/>
      <c r="J291" s="5"/>
    </row>
    <row r="292" spans="2:10">
      <c r="B292" s="1"/>
      <c r="C292" s="1"/>
      <c r="D292" s="1"/>
      <c r="E292" s="8"/>
      <c r="F292" s="8"/>
      <c r="G292" s="8"/>
      <c r="H292" s="5"/>
      <c r="I292" s="5"/>
      <c r="J292" s="5"/>
    </row>
    <row r="293" spans="2:10">
      <c r="B293" s="1"/>
      <c r="C293" s="1"/>
      <c r="D293" s="1"/>
      <c r="E293" s="8"/>
      <c r="F293" s="8"/>
      <c r="G293" s="8"/>
      <c r="H293" s="5"/>
      <c r="I293" s="5"/>
      <c r="J293" s="5"/>
    </row>
    <row r="294" spans="2:10">
      <c r="B294" s="1"/>
      <c r="C294" s="1"/>
      <c r="D294" s="1"/>
      <c r="E294" s="8"/>
      <c r="F294" s="8"/>
      <c r="G294" s="8"/>
      <c r="H294" s="5"/>
      <c r="I294" s="5"/>
      <c r="J294" s="5"/>
    </row>
    <row r="295" spans="2:10">
      <c r="B295" s="1"/>
      <c r="C295" s="1"/>
      <c r="D295" s="1"/>
      <c r="E295" s="8"/>
      <c r="F295" s="8"/>
      <c r="G295" s="8"/>
      <c r="H295" s="5"/>
      <c r="I295" s="5"/>
      <c r="J295" s="5"/>
    </row>
    <row r="296" spans="2:10">
      <c r="B296" s="1"/>
      <c r="C296" s="1"/>
      <c r="D296" s="1"/>
      <c r="E296" s="8"/>
      <c r="F296" s="8"/>
      <c r="G296" s="8"/>
      <c r="H296" s="5"/>
      <c r="I296" s="5"/>
      <c r="J296" s="5"/>
    </row>
    <row r="297" spans="2:10">
      <c r="B297" s="1"/>
      <c r="C297" s="1"/>
      <c r="D297" s="1"/>
      <c r="E297" s="8"/>
      <c r="F297" s="8"/>
      <c r="G297" s="8"/>
      <c r="H297" s="5"/>
      <c r="I297" s="5"/>
      <c r="J297" s="5"/>
    </row>
    <row r="298" spans="2:10">
      <c r="B298" s="1"/>
      <c r="C298" s="1"/>
      <c r="D298" s="1"/>
      <c r="E298" s="8"/>
      <c r="F298" s="8"/>
      <c r="G298" s="8"/>
      <c r="H298" s="5"/>
      <c r="I298" s="5"/>
      <c r="J298" s="5"/>
    </row>
    <row r="299" spans="2:10">
      <c r="B299" s="1"/>
      <c r="C299" s="1"/>
      <c r="D299" s="1"/>
      <c r="E299" s="8"/>
      <c r="F299" s="8"/>
      <c r="G299" s="8"/>
      <c r="H299" s="5"/>
      <c r="I299" s="5"/>
      <c r="J299" s="5"/>
    </row>
    <row r="300" spans="2:10">
      <c r="B300" s="1"/>
      <c r="C300" s="1"/>
      <c r="D300" s="1"/>
      <c r="E300" s="8"/>
      <c r="F300" s="8"/>
      <c r="G300" s="8"/>
      <c r="H300" s="5"/>
      <c r="I300" s="5"/>
      <c r="J300" s="5"/>
    </row>
    <row r="301" spans="2:10">
      <c r="B301" s="1"/>
      <c r="C301" s="1"/>
      <c r="D301" s="1"/>
      <c r="E301" s="8"/>
      <c r="F301" s="8"/>
      <c r="G301" s="8"/>
      <c r="H301" s="5"/>
      <c r="I301" s="5"/>
      <c r="J301" s="5"/>
    </row>
    <row r="302" spans="2:10">
      <c r="B302" s="1"/>
      <c r="C302" s="1"/>
      <c r="D302" s="1"/>
      <c r="E302" s="8"/>
      <c r="F302" s="8"/>
      <c r="G302" s="8"/>
      <c r="H302" s="5"/>
      <c r="I302" s="5"/>
      <c r="J302" s="5"/>
    </row>
    <row r="303" spans="2:10">
      <c r="B303" s="1"/>
      <c r="C303" s="1"/>
      <c r="D303" s="1"/>
      <c r="E303" s="8"/>
      <c r="F303" s="8"/>
      <c r="G303" s="8"/>
      <c r="H303" s="5"/>
      <c r="I303" s="5"/>
      <c r="J303" s="5"/>
    </row>
    <row r="304" spans="2:10">
      <c r="B304" s="1"/>
      <c r="C304" s="1"/>
      <c r="D304" s="1"/>
      <c r="E304" s="8"/>
      <c r="F304" s="8"/>
      <c r="G304" s="8"/>
      <c r="H304" s="5"/>
      <c r="I304" s="5"/>
      <c r="J304" s="5"/>
    </row>
    <row r="305" spans="2:10">
      <c r="B305" s="1"/>
      <c r="C305" s="1"/>
      <c r="D305" s="1"/>
      <c r="E305" s="8"/>
      <c r="F305" s="8"/>
      <c r="G305" s="8"/>
      <c r="H305" s="5"/>
      <c r="I305" s="5"/>
      <c r="J305" s="5"/>
    </row>
    <row r="306" spans="2:10">
      <c r="B306" s="1"/>
      <c r="C306" s="1"/>
      <c r="D306" s="1"/>
      <c r="E306" s="8"/>
      <c r="F306" s="8"/>
      <c r="G306" s="8"/>
      <c r="H306" s="5"/>
      <c r="I306" s="5"/>
      <c r="J306" s="5"/>
    </row>
    <row r="307" spans="2:10">
      <c r="B307" s="1"/>
      <c r="C307" s="1"/>
      <c r="D307" s="1"/>
      <c r="E307" s="8"/>
      <c r="F307" s="8"/>
      <c r="G307" s="8"/>
      <c r="H307" s="5"/>
      <c r="I307" s="5"/>
      <c r="J307" s="5"/>
    </row>
    <row r="308" spans="2:10">
      <c r="B308" s="1"/>
      <c r="C308" s="1"/>
      <c r="D308" s="1"/>
      <c r="E308" s="8"/>
      <c r="F308" s="8"/>
      <c r="G308" s="8"/>
      <c r="H308" s="5"/>
      <c r="I308" s="5"/>
      <c r="J308" s="5"/>
    </row>
    <row r="309" spans="2:10">
      <c r="B309" s="1"/>
      <c r="C309" s="1"/>
      <c r="D309" s="1"/>
      <c r="E309" s="8"/>
      <c r="F309" s="8"/>
      <c r="G309" s="8"/>
      <c r="H309" s="5"/>
      <c r="I309" s="5"/>
      <c r="J309" s="5"/>
    </row>
    <row r="310" spans="2:10">
      <c r="B310" s="1"/>
      <c r="C310" s="1"/>
      <c r="D310" s="1"/>
      <c r="E310" s="8"/>
      <c r="F310" s="8"/>
      <c r="G310" s="8"/>
      <c r="H310" s="5"/>
      <c r="I310" s="5"/>
      <c r="J310" s="5"/>
    </row>
    <row r="311" spans="2:10">
      <c r="B311" s="1"/>
      <c r="C311" s="1"/>
      <c r="D311" s="1"/>
      <c r="E311" s="8"/>
      <c r="F311" s="8"/>
      <c r="G311" s="8"/>
      <c r="H311" s="5"/>
      <c r="I311" s="5"/>
      <c r="J311" s="5"/>
    </row>
    <row r="312" spans="2:10">
      <c r="B312" s="1"/>
      <c r="C312" s="1"/>
      <c r="D312" s="1"/>
      <c r="E312" s="8"/>
      <c r="F312" s="8"/>
      <c r="G312" s="8"/>
      <c r="H312" s="5"/>
      <c r="I312" s="5"/>
      <c r="J312" s="5"/>
    </row>
    <row r="313" spans="2:10">
      <c r="B313" s="1"/>
      <c r="C313" s="1"/>
      <c r="D313" s="1"/>
      <c r="E313" s="8"/>
      <c r="F313" s="8"/>
      <c r="G313" s="8"/>
      <c r="H313" s="5"/>
      <c r="I313" s="5"/>
      <c r="J313" s="5"/>
    </row>
    <row r="314" spans="2:10">
      <c r="B314" s="1"/>
      <c r="C314" s="1"/>
      <c r="D314" s="1"/>
      <c r="E314" s="8"/>
      <c r="F314" s="8"/>
      <c r="G314" s="8"/>
      <c r="H314" s="5"/>
      <c r="I314" s="5"/>
      <c r="J314" s="5"/>
    </row>
    <row r="315" spans="2:10">
      <c r="B315" s="1"/>
      <c r="C315" s="1"/>
      <c r="D315" s="1"/>
      <c r="E315" s="8"/>
      <c r="F315" s="8"/>
      <c r="G315" s="8"/>
      <c r="H315" s="5"/>
      <c r="I315" s="5"/>
      <c r="J315" s="5"/>
    </row>
    <row r="316" spans="2:10">
      <c r="B316" s="1"/>
      <c r="C316" s="1"/>
      <c r="D316" s="1"/>
      <c r="E316" s="8"/>
      <c r="F316" s="8"/>
      <c r="G316" s="8"/>
      <c r="H316" s="5"/>
      <c r="I316" s="5"/>
      <c r="J316" s="5"/>
    </row>
    <row r="317" spans="2:10">
      <c r="B317" s="1"/>
      <c r="C317" s="1"/>
      <c r="D317" s="1"/>
      <c r="E317" s="8"/>
      <c r="F317" s="8"/>
      <c r="G317" s="8"/>
      <c r="H317" s="5"/>
      <c r="I317" s="5"/>
      <c r="J317" s="5"/>
    </row>
    <row r="318" spans="2:10">
      <c r="B318" s="1"/>
      <c r="C318" s="1"/>
      <c r="D318" s="1"/>
      <c r="E318" s="8"/>
      <c r="F318" s="8"/>
      <c r="G318" s="8"/>
      <c r="H318" s="5"/>
      <c r="I318" s="5"/>
      <c r="J318" s="5"/>
    </row>
    <row r="319" spans="2:10">
      <c r="B319" s="1"/>
      <c r="C319" s="1"/>
      <c r="D319" s="1"/>
      <c r="E319" s="8"/>
      <c r="F319" s="8"/>
      <c r="G319" s="8"/>
      <c r="H319" s="5"/>
      <c r="I319" s="5"/>
      <c r="J319" s="5"/>
    </row>
    <row r="320" spans="2:10">
      <c r="B320" s="1"/>
      <c r="C320" s="1"/>
      <c r="D320" s="1"/>
      <c r="E320" s="8"/>
      <c r="F320" s="8"/>
      <c r="G320" s="8"/>
      <c r="H320" s="5"/>
      <c r="I320" s="5"/>
      <c r="J320" s="5"/>
    </row>
    <row r="321" spans="2:10">
      <c r="B321" s="1"/>
      <c r="C321" s="1"/>
      <c r="D321" s="1"/>
      <c r="E321" s="8"/>
      <c r="F321" s="8"/>
      <c r="G321" s="8"/>
      <c r="H321" s="5"/>
      <c r="I321" s="5"/>
      <c r="J321" s="5"/>
    </row>
    <row r="322" spans="2:10">
      <c r="B322" s="1"/>
      <c r="C322" s="1"/>
      <c r="D322" s="1"/>
      <c r="E322" s="8"/>
      <c r="F322" s="8"/>
      <c r="G322" s="8"/>
      <c r="H322" s="5"/>
      <c r="I322" s="5"/>
      <c r="J322" s="5"/>
    </row>
    <row r="323" spans="2:10">
      <c r="B323" s="1"/>
      <c r="C323" s="1"/>
      <c r="D323" s="1"/>
      <c r="E323" s="8"/>
      <c r="F323" s="8"/>
      <c r="G323" s="8"/>
      <c r="H323" s="5"/>
      <c r="I323" s="5"/>
      <c r="J323" s="5"/>
    </row>
    <row r="324" spans="2:10">
      <c r="B324" s="1"/>
      <c r="C324" s="1"/>
      <c r="D324" s="1"/>
      <c r="E324" s="8"/>
      <c r="F324" s="8"/>
      <c r="G324" s="8"/>
      <c r="H324" s="5"/>
      <c r="I324" s="5"/>
      <c r="J324" s="5"/>
    </row>
    <row r="325" spans="2:10">
      <c r="B325" s="1"/>
      <c r="C325" s="1"/>
      <c r="D325" s="1"/>
      <c r="E325" s="8"/>
      <c r="F325" s="8"/>
      <c r="G325" s="8"/>
      <c r="H325" s="5"/>
      <c r="I325" s="5"/>
      <c r="J325" s="5"/>
    </row>
    <row r="326" spans="2:10">
      <c r="B326" s="1"/>
      <c r="C326" s="1"/>
      <c r="D326" s="1"/>
      <c r="E326" s="8"/>
      <c r="F326" s="8"/>
      <c r="G326" s="8"/>
      <c r="H326" s="5"/>
      <c r="I326" s="5"/>
      <c r="J326" s="5"/>
    </row>
    <row r="327" spans="2:10">
      <c r="B327" s="1"/>
      <c r="C327" s="1"/>
      <c r="D327" s="1"/>
      <c r="E327" s="8"/>
      <c r="F327" s="8"/>
      <c r="G327" s="8"/>
      <c r="H327" s="5"/>
      <c r="I327" s="5"/>
      <c r="J327" s="5"/>
    </row>
    <row r="328" spans="2:10">
      <c r="B328" s="1"/>
      <c r="C328" s="1"/>
      <c r="D328" s="1"/>
      <c r="E328" s="8"/>
      <c r="F328" s="8"/>
      <c r="G328" s="8"/>
      <c r="H328" s="5"/>
      <c r="I328" s="5"/>
      <c r="J328" s="5"/>
    </row>
    <row r="329" spans="2:10">
      <c r="B329" s="1"/>
      <c r="C329" s="1"/>
      <c r="D329" s="1"/>
      <c r="E329" s="8"/>
      <c r="F329" s="8"/>
      <c r="G329" s="8"/>
      <c r="H329" s="5"/>
      <c r="I329" s="5"/>
      <c r="J329" s="5"/>
    </row>
    <row r="330" spans="2:10">
      <c r="B330" s="1"/>
      <c r="C330" s="1"/>
      <c r="D330" s="1"/>
      <c r="E330" s="8"/>
      <c r="F330" s="8"/>
      <c r="G330" s="8"/>
      <c r="H330" s="5"/>
      <c r="I330" s="5"/>
      <c r="J330" s="5"/>
    </row>
    <row r="331" spans="2:10">
      <c r="B331" s="1"/>
      <c r="C331" s="1"/>
      <c r="D331" s="1"/>
      <c r="E331" s="8"/>
      <c r="F331" s="8"/>
      <c r="G331" s="8"/>
      <c r="H331" s="5"/>
      <c r="I331" s="5"/>
      <c r="J331" s="5"/>
    </row>
    <row r="332" spans="2:10">
      <c r="B332" s="1"/>
      <c r="C332" s="1"/>
      <c r="D332" s="1"/>
      <c r="E332" s="8"/>
      <c r="F332" s="8"/>
      <c r="G332" s="8"/>
      <c r="H332" s="5"/>
      <c r="I332" s="5"/>
      <c r="J332" s="5"/>
    </row>
    <row r="333" spans="2:10">
      <c r="B333" s="1"/>
      <c r="C333" s="1"/>
      <c r="D333" s="1"/>
      <c r="E333" s="8"/>
      <c r="F333" s="8"/>
      <c r="G333" s="8"/>
      <c r="H333" s="5"/>
      <c r="I333" s="5"/>
      <c r="J333" s="5"/>
    </row>
    <row r="334" spans="2:10">
      <c r="B334" s="1"/>
      <c r="C334" s="1"/>
      <c r="D334" s="1"/>
      <c r="E334" s="8"/>
      <c r="F334" s="8"/>
      <c r="G334" s="8"/>
      <c r="H334" s="5"/>
      <c r="I334" s="5"/>
      <c r="J334" s="5"/>
    </row>
    <row r="335" spans="2:10">
      <c r="B335" s="1"/>
      <c r="C335" s="1"/>
      <c r="D335" s="1"/>
      <c r="E335" s="8"/>
      <c r="F335" s="8"/>
      <c r="G335" s="8"/>
      <c r="H335" s="5"/>
      <c r="I335" s="5"/>
      <c r="J335" s="5"/>
    </row>
    <row r="336" spans="2:10">
      <c r="B336" s="1"/>
      <c r="C336" s="1"/>
      <c r="D336" s="1"/>
      <c r="E336" s="8"/>
      <c r="F336" s="8"/>
      <c r="G336" s="8"/>
      <c r="H336" s="5"/>
      <c r="I336" s="5"/>
      <c r="J336" s="5"/>
    </row>
    <row r="337" spans="2:10">
      <c r="B337" s="1"/>
      <c r="C337" s="1"/>
      <c r="D337" s="1"/>
      <c r="E337" s="8"/>
      <c r="F337" s="8"/>
      <c r="G337" s="8"/>
      <c r="H337" s="5"/>
      <c r="I337" s="5"/>
      <c r="J337" s="5"/>
    </row>
    <row r="338" spans="2:10">
      <c r="B338" s="1"/>
      <c r="C338" s="1"/>
      <c r="D338" s="1"/>
      <c r="E338" s="8"/>
      <c r="F338" s="8"/>
      <c r="G338" s="8"/>
      <c r="H338" s="5"/>
      <c r="I338" s="5"/>
      <c r="J338" s="5"/>
    </row>
    <row r="339" spans="2:10">
      <c r="B339" s="1"/>
      <c r="C339" s="1"/>
      <c r="D339" s="1"/>
      <c r="E339" s="8"/>
      <c r="F339" s="8"/>
      <c r="G339" s="8"/>
      <c r="H339" s="5"/>
      <c r="I339" s="5"/>
      <c r="J339" s="5"/>
    </row>
    <row r="340" spans="2:10">
      <c r="B340" s="1"/>
      <c r="C340" s="1"/>
      <c r="D340" s="1"/>
      <c r="E340" s="8"/>
      <c r="F340" s="8"/>
      <c r="G340" s="8"/>
      <c r="H340" s="5"/>
      <c r="I340" s="5"/>
      <c r="J340" s="5"/>
    </row>
    <row r="341" spans="2:10">
      <c r="B341" s="1"/>
      <c r="C341" s="1"/>
      <c r="D341" s="1"/>
      <c r="E341" s="8"/>
      <c r="F341" s="8"/>
      <c r="G341" s="8"/>
      <c r="H341" s="5"/>
      <c r="I341" s="5"/>
      <c r="J341" s="5"/>
    </row>
    <row r="342" spans="2:10">
      <c r="B342" s="1"/>
      <c r="C342" s="1"/>
      <c r="D342" s="1"/>
      <c r="E342" s="8"/>
      <c r="F342" s="8"/>
      <c r="G342" s="8"/>
      <c r="H342" s="5"/>
      <c r="I342" s="5"/>
      <c r="J342" s="5"/>
    </row>
    <row r="343" spans="2:10">
      <c r="B343" s="1"/>
      <c r="C343" s="1"/>
      <c r="D343" s="1"/>
      <c r="E343" s="8"/>
      <c r="F343" s="8"/>
      <c r="G343" s="8"/>
      <c r="H343" s="5"/>
      <c r="I343" s="5"/>
      <c r="J343" s="5"/>
    </row>
    <row r="344" spans="2:10">
      <c r="B344" s="1"/>
      <c r="C344" s="1"/>
      <c r="D344" s="1"/>
      <c r="E344" s="8"/>
      <c r="F344" s="8"/>
      <c r="G344" s="8"/>
      <c r="H344" s="5"/>
      <c r="I344" s="5"/>
      <c r="J344" s="5"/>
    </row>
    <row r="345" spans="2:10">
      <c r="B345" s="1"/>
      <c r="C345" s="1"/>
      <c r="D345" s="1"/>
      <c r="E345" s="8"/>
      <c r="F345" s="8"/>
      <c r="G345" s="8"/>
      <c r="H345" s="5"/>
      <c r="I345" s="5"/>
      <c r="J345" s="5"/>
    </row>
    <row r="346" spans="2:10">
      <c r="B346" s="1"/>
      <c r="C346" s="1"/>
      <c r="D346" s="1"/>
      <c r="E346" s="8"/>
      <c r="F346" s="8"/>
      <c r="G346" s="8"/>
      <c r="H346" s="5"/>
      <c r="I346" s="5"/>
      <c r="J346" s="5"/>
    </row>
    <row r="347" spans="2:10">
      <c r="B347" s="1"/>
      <c r="C347" s="1"/>
      <c r="D347" s="1"/>
      <c r="E347" s="8"/>
      <c r="F347" s="8"/>
      <c r="G347" s="8"/>
      <c r="H347" s="5"/>
      <c r="I347" s="5"/>
      <c r="J347" s="5"/>
    </row>
    <row r="348" spans="2:10">
      <c r="B348" s="1"/>
      <c r="C348" s="1"/>
      <c r="D348" s="1"/>
      <c r="E348" s="8"/>
      <c r="F348" s="8"/>
      <c r="G348" s="8"/>
      <c r="H348" s="5"/>
      <c r="I348" s="5"/>
      <c r="J348" s="5"/>
    </row>
    <row r="349" spans="2:10">
      <c r="B349" s="1"/>
      <c r="C349" s="1"/>
      <c r="D349" s="1"/>
      <c r="E349" s="8"/>
      <c r="F349" s="8"/>
      <c r="G349" s="8"/>
      <c r="H349" s="5"/>
      <c r="I349" s="5"/>
      <c r="J349" s="5"/>
    </row>
    <row r="350" spans="2:10">
      <c r="B350" s="1"/>
      <c r="C350" s="1"/>
      <c r="D350" s="1"/>
      <c r="E350" s="8"/>
      <c r="F350" s="8"/>
      <c r="G350" s="8"/>
      <c r="H350" s="5"/>
      <c r="I350" s="5"/>
      <c r="J350" s="5"/>
    </row>
    <row r="351" spans="2:10">
      <c r="B351" s="1"/>
      <c r="C351" s="1"/>
      <c r="D351" s="1"/>
      <c r="E351" s="8"/>
      <c r="F351" s="8"/>
      <c r="G351" s="8"/>
      <c r="H351" s="5"/>
      <c r="I351" s="5"/>
      <c r="J351" s="5"/>
    </row>
    <row r="352" spans="2:10">
      <c r="B352" s="1"/>
      <c r="C352" s="1"/>
      <c r="D352" s="1"/>
      <c r="E352" s="8"/>
      <c r="F352" s="8"/>
      <c r="G352" s="8"/>
      <c r="H352" s="5"/>
      <c r="I352" s="5"/>
      <c r="J352" s="5"/>
    </row>
    <row r="353" spans="2:10">
      <c r="B353" s="1"/>
      <c r="C353" s="1"/>
      <c r="D353" s="1"/>
      <c r="E353" s="8"/>
      <c r="F353" s="8"/>
      <c r="G353" s="8"/>
      <c r="H353" s="5"/>
      <c r="I353" s="5"/>
      <c r="J353" s="5"/>
    </row>
    <row r="354" spans="2:10">
      <c r="B354" s="1"/>
      <c r="C354" s="1"/>
      <c r="D354" s="1"/>
      <c r="E354" s="8"/>
      <c r="F354" s="8"/>
      <c r="G354" s="8"/>
      <c r="H354" s="5"/>
      <c r="I354" s="5"/>
      <c r="J354" s="5"/>
    </row>
    <row r="355" spans="2:10">
      <c r="B355" s="1"/>
      <c r="C355" s="1"/>
      <c r="D355" s="1"/>
      <c r="E355" s="8"/>
      <c r="F355" s="8"/>
      <c r="G355" s="8"/>
      <c r="H355" s="5"/>
      <c r="I355" s="5"/>
      <c r="J355" s="5"/>
    </row>
    <row r="356" spans="2:10">
      <c r="B356" s="1"/>
      <c r="C356" s="1"/>
      <c r="D356" s="1"/>
      <c r="E356" s="8"/>
      <c r="F356" s="8"/>
      <c r="G356" s="8"/>
      <c r="H356" s="5"/>
      <c r="I356" s="5"/>
      <c r="J356" s="5"/>
    </row>
    <row r="357" spans="2:10">
      <c r="B357" s="1"/>
      <c r="C357" s="1"/>
      <c r="D357" s="1"/>
      <c r="E357" s="8"/>
      <c r="F357" s="8"/>
      <c r="G357" s="8"/>
      <c r="H357" s="5"/>
      <c r="I357" s="5"/>
      <c r="J357" s="5"/>
    </row>
    <row r="358" spans="2:10">
      <c r="B358" s="1"/>
      <c r="C358" s="1"/>
      <c r="D358" s="1"/>
      <c r="E358" s="8"/>
      <c r="F358" s="8"/>
      <c r="G358" s="8"/>
      <c r="H358" s="5"/>
      <c r="I358" s="5"/>
      <c r="J358" s="5"/>
    </row>
    <row r="359" spans="2:10">
      <c r="B359" s="1"/>
      <c r="C359" s="1"/>
      <c r="D359" s="1"/>
      <c r="E359" s="8"/>
      <c r="F359" s="8"/>
      <c r="G359" s="8"/>
      <c r="H359" s="5"/>
      <c r="I359" s="5"/>
      <c r="J359" s="5"/>
    </row>
    <row r="360" spans="2:10">
      <c r="B360" s="1"/>
      <c r="C360" s="1"/>
      <c r="D360" s="1"/>
      <c r="E360" s="8"/>
      <c r="F360" s="8"/>
      <c r="G360" s="8"/>
      <c r="H360" s="5"/>
      <c r="I360" s="5"/>
      <c r="J360" s="5"/>
    </row>
    <row r="361" spans="2:10">
      <c r="B361" s="1"/>
      <c r="C361" s="1"/>
      <c r="D361" s="1"/>
      <c r="E361" s="8"/>
      <c r="F361" s="8"/>
      <c r="G361" s="8"/>
      <c r="H361" s="5"/>
      <c r="I361" s="5"/>
      <c r="J361" s="5"/>
    </row>
    <row r="362" spans="2:10">
      <c r="B362" s="1"/>
      <c r="C362" s="1"/>
      <c r="D362" s="1"/>
      <c r="E362" s="8"/>
      <c r="F362" s="8"/>
      <c r="G362" s="8"/>
      <c r="H362" s="5"/>
      <c r="I362" s="5"/>
      <c r="J362" s="5"/>
    </row>
    <row r="363" spans="2:10">
      <c r="B363" s="1"/>
      <c r="C363" s="1"/>
      <c r="D363" s="1"/>
      <c r="E363" s="8"/>
      <c r="F363" s="8"/>
      <c r="G363" s="8"/>
      <c r="H363" s="5"/>
      <c r="I363" s="5"/>
      <c r="J363" s="5"/>
    </row>
    <row r="364" spans="2:10">
      <c r="B364" s="1"/>
      <c r="C364" s="1"/>
      <c r="D364" s="1"/>
      <c r="E364" s="8"/>
      <c r="F364" s="8"/>
      <c r="G364" s="8"/>
      <c r="H364" s="5"/>
      <c r="I364" s="5"/>
      <c r="J364" s="5"/>
    </row>
    <row r="365" spans="2:10">
      <c r="B365" s="1"/>
      <c r="C365" s="1"/>
      <c r="D365" s="1"/>
      <c r="E365" s="8"/>
      <c r="F365" s="8"/>
      <c r="G365" s="8"/>
      <c r="H365" s="5"/>
      <c r="I365" s="5"/>
      <c r="J365" s="5"/>
    </row>
    <row r="366" spans="2:10">
      <c r="B366" s="1"/>
      <c r="C366" s="1"/>
      <c r="D366" s="1"/>
      <c r="E366" s="8"/>
      <c r="F366" s="8"/>
      <c r="G366" s="8"/>
      <c r="H366" s="5"/>
      <c r="I366" s="5"/>
      <c r="J366" s="5"/>
    </row>
    <row r="367" spans="2:10">
      <c r="B367" s="1"/>
      <c r="C367" s="1"/>
      <c r="D367" s="1"/>
      <c r="E367" s="8"/>
      <c r="F367" s="8"/>
      <c r="G367" s="8"/>
      <c r="H367" s="5"/>
      <c r="I367" s="5"/>
      <c r="J367" s="5"/>
    </row>
    <row r="368" spans="2:10">
      <c r="B368" s="1"/>
      <c r="C368" s="1"/>
      <c r="D368" s="1"/>
      <c r="E368" s="8"/>
      <c r="F368" s="8"/>
      <c r="G368" s="8"/>
      <c r="H368" s="5"/>
      <c r="I368" s="5"/>
      <c r="J368" s="5"/>
    </row>
    <row r="369" spans="2:10">
      <c r="B369" s="1"/>
      <c r="C369" s="1"/>
      <c r="D369" s="1"/>
      <c r="E369" s="8"/>
      <c r="F369" s="8"/>
      <c r="G369" s="8"/>
      <c r="H369" s="5"/>
      <c r="I369" s="5"/>
      <c r="J369" s="5"/>
    </row>
    <row r="370" spans="2:10">
      <c r="B370" s="1"/>
      <c r="C370" s="1"/>
      <c r="D370" s="1"/>
      <c r="E370" s="8"/>
      <c r="F370" s="8"/>
      <c r="G370" s="8"/>
      <c r="H370" s="5"/>
      <c r="I370" s="5"/>
      <c r="J370" s="5"/>
    </row>
    <row r="371" spans="2:10">
      <c r="B371" s="1"/>
      <c r="C371" s="1"/>
      <c r="D371" s="1"/>
      <c r="E371" s="8"/>
      <c r="F371" s="8"/>
      <c r="G371" s="8"/>
      <c r="H371" s="5"/>
      <c r="I371" s="5"/>
      <c r="J371" s="5"/>
    </row>
    <row r="372" spans="2:10">
      <c r="B372" s="1"/>
      <c r="C372" s="1"/>
      <c r="D372" s="1"/>
      <c r="E372" s="8"/>
      <c r="F372" s="8"/>
      <c r="G372" s="8"/>
      <c r="H372" s="5"/>
      <c r="I372" s="5"/>
      <c r="J372" s="5"/>
    </row>
    <row r="373" spans="2:10">
      <c r="B373" s="1"/>
      <c r="C373" s="1"/>
      <c r="D373" s="1"/>
      <c r="E373" s="8"/>
      <c r="F373" s="8"/>
      <c r="G373" s="8"/>
      <c r="H373" s="5"/>
      <c r="I373" s="5"/>
      <c r="J373" s="5"/>
    </row>
    <row r="374" spans="2:10">
      <c r="B374" s="1"/>
      <c r="C374" s="1"/>
      <c r="D374" s="1"/>
      <c r="E374" s="8"/>
      <c r="F374" s="8"/>
      <c r="G374" s="8"/>
      <c r="H374" s="5"/>
      <c r="I374" s="5"/>
      <c r="J374" s="5"/>
    </row>
    <row r="375" spans="2:10">
      <c r="B375" s="1"/>
      <c r="C375" s="1"/>
      <c r="D375" s="1"/>
      <c r="E375" s="8"/>
      <c r="F375" s="8"/>
      <c r="G375" s="8"/>
      <c r="H375" s="5"/>
      <c r="I375" s="5"/>
      <c r="J375" s="5"/>
    </row>
    <row r="376" spans="2:10">
      <c r="B376" s="1"/>
      <c r="C376" s="1"/>
      <c r="D376" s="1"/>
      <c r="E376" s="8"/>
      <c r="F376" s="8"/>
      <c r="G376" s="8"/>
      <c r="H376" s="5"/>
      <c r="I376" s="5"/>
      <c r="J376" s="5"/>
    </row>
    <row r="377" spans="2:10">
      <c r="B377" s="1"/>
      <c r="C377" s="1"/>
      <c r="D377" s="1"/>
      <c r="E377" s="8"/>
      <c r="F377" s="8"/>
      <c r="G377" s="8"/>
      <c r="H377" s="5"/>
      <c r="I377" s="5"/>
      <c r="J377" s="5"/>
    </row>
    <row r="378" spans="2:10">
      <c r="B378" s="1"/>
      <c r="C378" s="1"/>
      <c r="D378" s="1"/>
      <c r="E378" s="8"/>
      <c r="F378" s="8"/>
      <c r="G378" s="8"/>
      <c r="H378" s="5"/>
      <c r="I378" s="5"/>
      <c r="J378" s="5"/>
    </row>
    <row r="379" spans="2:10">
      <c r="B379" s="1"/>
      <c r="C379" s="1"/>
      <c r="D379" s="1"/>
      <c r="E379" s="8"/>
      <c r="F379" s="8"/>
      <c r="G379" s="8"/>
      <c r="H379" s="5"/>
      <c r="I379" s="5"/>
      <c r="J379" s="5"/>
    </row>
    <row r="380" spans="2:10">
      <c r="B380" s="1"/>
      <c r="C380" s="1"/>
      <c r="D380" s="1"/>
      <c r="E380" s="8"/>
      <c r="F380" s="8"/>
      <c r="G380" s="8"/>
      <c r="H380" s="5"/>
      <c r="I380" s="5"/>
      <c r="J380" s="5"/>
    </row>
    <row r="381" spans="2:10">
      <c r="B381" s="1"/>
      <c r="C381" s="1"/>
      <c r="D381" s="1"/>
      <c r="E381" s="8"/>
      <c r="F381" s="8"/>
      <c r="G381" s="8"/>
      <c r="H381" s="5"/>
      <c r="I381" s="5"/>
      <c r="J381" s="5"/>
    </row>
    <row r="382" spans="2:10">
      <c r="B382" s="1"/>
      <c r="C382" s="1"/>
      <c r="D382" s="1"/>
      <c r="E382" s="8"/>
      <c r="F382" s="8"/>
      <c r="G382" s="8"/>
      <c r="H382" s="5"/>
      <c r="I382" s="5"/>
      <c r="J382" s="5"/>
    </row>
    <row r="383" spans="2:10">
      <c r="B383" s="1"/>
      <c r="C383" s="1"/>
      <c r="D383" s="1"/>
      <c r="E383" s="8"/>
      <c r="F383" s="8"/>
      <c r="G383" s="8"/>
      <c r="H383" s="5"/>
      <c r="I383" s="5"/>
      <c r="J383" s="5"/>
    </row>
    <row r="384" spans="2:10">
      <c r="B384" s="1"/>
      <c r="C384" s="1"/>
      <c r="D384" s="1"/>
      <c r="E384" s="8"/>
      <c r="F384" s="8"/>
      <c r="G384" s="8"/>
      <c r="H384" s="5"/>
      <c r="I384" s="5"/>
      <c r="J384" s="5"/>
    </row>
    <row r="385" spans="2:10">
      <c r="B385" s="1"/>
      <c r="C385" s="1"/>
      <c r="D385" s="1"/>
      <c r="E385" s="8"/>
      <c r="F385" s="8"/>
      <c r="G385" s="8"/>
      <c r="H385" s="5"/>
      <c r="I385" s="5"/>
      <c r="J385" s="5"/>
    </row>
    <row r="386" spans="2:10">
      <c r="B386" s="1"/>
      <c r="C386" s="1"/>
      <c r="D386" s="1"/>
      <c r="E386" s="8"/>
      <c r="F386" s="8"/>
      <c r="G386" s="8"/>
      <c r="H386" s="5"/>
      <c r="I386" s="5"/>
      <c r="J386" s="5"/>
    </row>
    <row r="387" spans="2:10">
      <c r="B387" s="1"/>
      <c r="C387" s="1"/>
      <c r="D387" s="1"/>
      <c r="E387" s="8"/>
      <c r="F387" s="8"/>
      <c r="G387" s="8"/>
      <c r="H387" s="5"/>
      <c r="I387" s="5"/>
      <c r="J387" s="5"/>
    </row>
    <row r="388" spans="2:10">
      <c r="B388" s="1"/>
      <c r="C388" s="1"/>
      <c r="D388" s="1"/>
      <c r="E388" s="8"/>
      <c r="F388" s="8"/>
      <c r="G388" s="8"/>
      <c r="H388" s="5"/>
      <c r="I388" s="5"/>
      <c r="J388" s="5"/>
    </row>
    <row r="389" spans="2:10">
      <c r="B389" s="1"/>
      <c r="C389" s="1"/>
      <c r="D389" s="1"/>
      <c r="E389" s="8"/>
      <c r="F389" s="8"/>
      <c r="G389" s="8"/>
      <c r="H389" s="5"/>
      <c r="I389" s="5"/>
      <c r="J389" s="5"/>
    </row>
    <row r="390" spans="2:10">
      <c r="B390" s="1"/>
      <c r="C390" s="1"/>
      <c r="D390" s="1"/>
      <c r="E390" s="8"/>
      <c r="F390" s="8"/>
      <c r="G390" s="8"/>
      <c r="H390" s="5"/>
      <c r="I390" s="5"/>
      <c r="J390" s="5"/>
    </row>
    <row r="391" spans="2:10">
      <c r="B391" s="1"/>
      <c r="C391" s="1"/>
      <c r="D391" s="1"/>
      <c r="E391" s="8"/>
      <c r="F391" s="8"/>
      <c r="G391" s="8"/>
      <c r="H391" s="5"/>
      <c r="I391" s="5"/>
      <c r="J391" s="5"/>
    </row>
    <row r="392" spans="2:10">
      <c r="B392" s="1"/>
      <c r="C392" s="1"/>
      <c r="D392" s="1"/>
      <c r="E392" s="8"/>
      <c r="F392" s="8"/>
      <c r="G392" s="8"/>
      <c r="H392" s="5"/>
      <c r="I392" s="5"/>
      <c r="J392" s="5"/>
    </row>
    <row r="393" spans="2:10">
      <c r="B393" s="1"/>
      <c r="C393" s="1"/>
      <c r="D393" s="1"/>
      <c r="E393" s="8"/>
      <c r="F393" s="8"/>
      <c r="G393" s="8"/>
      <c r="H393" s="5"/>
      <c r="I393" s="5"/>
      <c r="J393" s="5"/>
    </row>
    <row r="394" spans="2:10">
      <c r="B394" s="1"/>
      <c r="C394" s="1"/>
      <c r="D394" s="1"/>
      <c r="E394" s="8"/>
      <c r="F394" s="8"/>
      <c r="G394" s="8"/>
      <c r="H394" s="5"/>
      <c r="I394" s="5"/>
      <c r="J394" s="5"/>
    </row>
    <row r="395" spans="2:10">
      <c r="B395" s="1"/>
      <c r="C395" s="1"/>
      <c r="D395" s="1"/>
      <c r="E395" s="8"/>
      <c r="F395" s="8"/>
      <c r="G395" s="8"/>
      <c r="H395" s="5"/>
      <c r="I395" s="5"/>
      <c r="J395" s="5"/>
    </row>
    <row r="396" spans="2:10">
      <c r="B396" s="1"/>
      <c r="C396" s="1"/>
      <c r="D396" s="1"/>
      <c r="E396" s="8"/>
      <c r="F396" s="8"/>
      <c r="G396" s="8"/>
      <c r="H396" s="5"/>
      <c r="I396" s="5"/>
      <c r="J396" s="5"/>
    </row>
    <row r="397" spans="2:10">
      <c r="B397" s="1"/>
      <c r="C397" s="1"/>
      <c r="D397" s="1"/>
      <c r="E397" s="8"/>
      <c r="F397" s="8"/>
      <c r="G397" s="8"/>
      <c r="H397" s="5"/>
      <c r="I397" s="5"/>
      <c r="J397" s="5"/>
    </row>
    <row r="398" spans="2:10">
      <c r="B398" s="1"/>
      <c r="C398" s="1"/>
      <c r="D398" s="1"/>
      <c r="E398" s="8"/>
      <c r="F398" s="8"/>
      <c r="G398" s="8"/>
      <c r="H398" s="5"/>
      <c r="I398" s="5"/>
      <c r="J398" s="5"/>
    </row>
    <row r="399" spans="2:10">
      <c r="B399" s="1"/>
      <c r="C399" s="1"/>
      <c r="D399" s="1"/>
      <c r="E399" s="8"/>
      <c r="F399" s="8"/>
      <c r="G399" s="8"/>
      <c r="H399" s="5"/>
      <c r="I399" s="5"/>
      <c r="J399" s="5"/>
    </row>
    <row r="400" spans="2:10">
      <c r="B400" s="1"/>
      <c r="C400" s="1"/>
      <c r="D400" s="1"/>
      <c r="E400" s="8"/>
      <c r="F400" s="8"/>
      <c r="G400" s="8"/>
      <c r="H400" s="5"/>
      <c r="I400" s="5"/>
      <c r="J400" s="5"/>
    </row>
    <row r="401" spans="2:10">
      <c r="B401" s="1"/>
      <c r="C401" s="1"/>
      <c r="D401" s="1"/>
      <c r="E401" s="8"/>
      <c r="F401" s="8"/>
      <c r="G401" s="8"/>
      <c r="H401" s="5"/>
      <c r="I401" s="5"/>
      <c r="J401" s="5"/>
    </row>
    <row r="402" spans="2:10">
      <c r="B402" s="1"/>
      <c r="C402" s="1"/>
      <c r="D402" s="1"/>
      <c r="E402" s="8"/>
      <c r="F402" s="8"/>
      <c r="G402" s="8"/>
      <c r="H402" s="5"/>
      <c r="I402" s="5"/>
      <c r="J402" s="5"/>
    </row>
    <row r="403" spans="2:10">
      <c r="B403" s="1"/>
      <c r="C403" s="1"/>
      <c r="D403" s="1"/>
      <c r="E403" s="8"/>
      <c r="F403" s="8"/>
      <c r="G403" s="8"/>
      <c r="H403" s="5"/>
      <c r="I403" s="5"/>
      <c r="J403" s="5"/>
    </row>
    <row r="404" spans="2:10">
      <c r="B404" s="1"/>
      <c r="C404" s="1"/>
      <c r="D404" s="1"/>
      <c r="E404" s="8"/>
      <c r="F404" s="8"/>
      <c r="G404" s="8"/>
      <c r="H404" s="5"/>
      <c r="I404" s="5"/>
      <c r="J404" s="5"/>
    </row>
    <row r="405" spans="2:10">
      <c r="B405" s="1"/>
      <c r="C405" s="1"/>
      <c r="D405" s="1"/>
      <c r="E405" s="8"/>
      <c r="F405" s="8"/>
      <c r="G405" s="8"/>
      <c r="H405" s="5"/>
      <c r="I405" s="5"/>
      <c r="J405" s="5"/>
    </row>
    <row r="406" spans="2:10">
      <c r="B406" s="1"/>
      <c r="C406" s="1"/>
      <c r="D406" s="1"/>
      <c r="E406" s="8"/>
      <c r="F406" s="8"/>
      <c r="G406" s="8"/>
      <c r="H406" s="5"/>
      <c r="I406" s="5"/>
      <c r="J406" s="5"/>
    </row>
    <row r="407" spans="2:10">
      <c r="B407" s="1"/>
      <c r="C407" s="1"/>
      <c r="D407" s="1"/>
      <c r="E407" s="8"/>
      <c r="F407" s="8"/>
      <c r="G407" s="8"/>
      <c r="H407" s="5"/>
      <c r="I407" s="5"/>
      <c r="J407" s="5"/>
    </row>
    <row r="408" spans="2:10">
      <c r="B408" s="1"/>
      <c r="C408" s="1"/>
      <c r="D408" s="1"/>
      <c r="E408" s="8"/>
      <c r="F408" s="8"/>
      <c r="G408" s="8"/>
      <c r="H408" s="5"/>
      <c r="I408" s="5"/>
      <c r="J408" s="5"/>
    </row>
    <row r="409" spans="2:10">
      <c r="B409" s="1"/>
      <c r="C409" s="1"/>
      <c r="D409" s="1"/>
      <c r="E409" s="8"/>
      <c r="F409" s="8"/>
      <c r="G409" s="8"/>
      <c r="H409" s="5"/>
      <c r="I409" s="5"/>
      <c r="J409" s="5"/>
    </row>
    <row r="410" spans="2:10">
      <c r="B410" s="1"/>
      <c r="C410" s="1"/>
      <c r="D410" s="1"/>
      <c r="E410" s="8"/>
      <c r="F410" s="8"/>
      <c r="G410" s="8"/>
      <c r="H410" s="5"/>
      <c r="I410" s="5"/>
      <c r="J410" s="5"/>
    </row>
    <row r="411" spans="2:10">
      <c r="B411" s="1"/>
      <c r="C411" s="1"/>
      <c r="D411" s="1"/>
      <c r="E411" s="8"/>
      <c r="F411" s="8"/>
      <c r="G411" s="8"/>
      <c r="H411" s="5"/>
      <c r="I411" s="5"/>
      <c r="J411" s="5"/>
    </row>
    <row r="412" spans="2:10">
      <c r="B412" s="1"/>
      <c r="C412" s="1"/>
      <c r="D412" s="1"/>
      <c r="E412" s="8"/>
      <c r="F412" s="8"/>
      <c r="G412" s="8"/>
      <c r="H412" s="5"/>
      <c r="I412" s="5"/>
      <c r="J412" s="5"/>
    </row>
    <row r="413" spans="2:10">
      <c r="B413" s="1"/>
      <c r="C413" s="1"/>
      <c r="D413" s="1"/>
      <c r="E413" s="8"/>
      <c r="F413" s="8"/>
      <c r="G413" s="8"/>
      <c r="H413" s="5"/>
      <c r="I413" s="5"/>
      <c r="J413" s="5"/>
    </row>
    <row r="414" spans="2:10">
      <c r="B414" s="1"/>
      <c r="C414" s="1"/>
      <c r="D414" s="1"/>
      <c r="E414" s="8"/>
      <c r="F414" s="8"/>
      <c r="G414" s="8"/>
      <c r="H414" s="5"/>
      <c r="I414" s="5"/>
      <c r="J414" s="5"/>
    </row>
    <row r="415" spans="2:10">
      <c r="B415" s="1"/>
      <c r="C415" s="1"/>
      <c r="D415" s="1"/>
      <c r="E415" s="8"/>
      <c r="F415" s="8"/>
      <c r="G415" s="8"/>
      <c r="H415" s="5"/>
      <c r="I415" s="5"/>
      <c r="J415" s="5"/>
    </row>
    <row r="416" spans="2:10">
      <c r="B416" s="1"/>
      <c r="C416" s="1"/>
      <c r="D416" s="1"/>
      <c r="E416" s="8"/>
      <c r="F416" s="8"/>
      <c r="G416" s="8"/>
      <c r="H416" s="5"/>
      <c r="I416" s="5"/>
      <c r="J416" s="5"/>
    </row>
    <row r="417" spans="2:10">
      <c r="B417" s="1"/>
      <c r="C417" s="1"/>
      <c r="D417" s="1"/>
      <c r="E417" s="8"/>
      <c r="F417" s="8"/>
      <c r="G417" s="8"/>
      <c r="H417" s="5"/>
      <c r="I417" s="5"/>
      <c r="J417" s="5"/>
    </row>
    <row r="418" spans="2:10">
      <c r="B418" s="1"/>
      <c r="C418" s="1"/>
      <c r="D418" s="1"/>
      <c r="E418" s="8"/>
      <c r="F418" s="8"/>
      <c r="G418" s="8"/>
      <c r="H418" s="5"/>
      <c r="I418" s="5"/>
      <c r="J418" s="5"/>
    </row>
    <row r="419" spans="2:10">
      <c r="B419" s="1"/>
      <c r="C419" s="1"/>
      <c r="D419" s="1"/>
      <c r="E419" s="8"/>
      <c r="F419" s="8"/>
      <c r="G419" s="8"/>
      <c r="H419" s="5"/>
      <c r="I419" s="5"/>
      <c r="J419" s="5"/>
    </row>
    <row r="420" spans="2:10">
      <c r="B420" s="1"/>
      <c r="C420" s="1"/>
      <c r="D420" s="1"/>
      <c r="E420" s="8"/>
      <c r="F420" s="8"/>
      <c r="G420" s="8"/>
      <c r="H420" s="5"/>
      <c r="I420" s="5"/>
      <c r="J420" s="5"/>
    </row>
    <row r="421" spans="2:10">
      <c r="B421" s="1"/>
      <c r="C421" s="1"/>
      <c r="D421" s="1"/>
      <c r="E421" s="8"/>
      <c r="F421" s="8"/>
      <c r="G421" s="8"/>
      <c r="H421" s="5"/>
      <c r="I421" s="5"/>
      <c r="J421" s="5"/>
    </row>
    <row r="422" spans="2:10">
      <c r="B422" s="1"/>
      <c r="C422" s="1"/>
      <c r="D422" s="1"/>
      <c r="E422" s="8"/>
      <c r="F422" s="8"/>
      <c r="G422" s="8"/>
      <c r="H422" s="5"/>
      <c r="I422" s="5"/>
      <c r="J422" s="5"/>
    </row>
    <row r="423" spans="2:10">
      <c r="B423" s="1"/>
      <c r="C423" s="1"/>
      <c r="D423" s="1"/>
      <c r="E423" s="8"/>
      <c r="F423" s="8"/>
      <c r="G423" s="8"/>
      <c r="H423" s="5"/>
      <c r="I423" s="5"/>
      <c r="J423" s="5"/>
    </row>
    <row r="424" spans="2:10">
      <c r="B424" s="1"/>
      <c r="C424" s="1"/>
      <c r="D424" s="1"/>
      <c r="E424" s="8"/>
      <c r="F424" s="8"/>
      <c r="G424" s="8"/>
      <c r="H424" s="5"/>
      <c r="I424" s="5"/>
      <c r="J424" s="5"/>
    </row>
    <row r="425" spans="2:10">
      <c r="B425" s="1"/>
      <c r="C425" s="1"/>
      <c r="D425" s="1"/>
      <c r="E425" s="8"/>
      <c r="F425" s="8"/>
      <c r="G425" s="8"/>
      <c r="H425" s="5"/>
      <c r="I425" s="5"/>
      <c r="J425" s="5"/>
    </row>
    <row r="426" spans="2:10">
      <c r="B426" s="1"/>
      <c r="C426" s="1"/>
      <c r="D426" s="1"/>
      <c r="E426" s="8"/>
      <c r="F426" s="8"/>
      <c r="G426" s="8"/>
      <c r="H426" s="5"/>
      <c r="I426" s="5"/>
      <c r="J426" s="5"/>
    </row>
    <row r="427" spans="2:10">
      <c r="B427" s="1"/>
      <c r="C427" s="1"/>
      <c r="D427" s="1"/>
      <c r="E427" s="8"/>
      <c r="F427" s="8"/>
      <c r="G427" s="8"/>
      <c r="H427" s="5"/>
      <c r="I427" s="5"/>
      <c r="J427" s="5"/>
    </row>
    <row r="428" spans="2:10">
      <c r="B428" s="1"/>
      <c r="C428" s="1"/>
      <c r="D428" s="1"/>
      <c r="E428" s="8"/>
      <c r="F428" s="8"/>
      <c r="G428" s="8"/>
      <c r="H428" s="5"/>
      <c r="I428" s="5"/>
      <c r="J428" s="5"/>
    </row>
    <row r="429" spans="2:10">
      <c r="B429" s="1"/>
      <c r="C429" s="1"/>
      <c r="D429" s="1"/>
      <c r="E429" s="8"/>
      <c r="F429" s="8"/>
      <c r="G429" s="8"/>
      <c r="H429" s="5"/>
      <c r="I429" s="5"/>
      <c r="J429" s="5"/>
    </row>
    <row r="430" spans="2:10">
      <c r="B430" s="1"/>
      <c r="C430" s="1"/>
      <c r="D430" s="1"/>
      <c r="E430" s="8"/>
      <c r="F430" s="8"/>
      <c r="G430" s="8"/>
      <c r="H430" s="5"/>
      <c r="I430" s="5"/>
      <c r="J430" s="5"/>
    </row>
    <row r="431" spans="2:10">
      <c r="B431" s="1"/>
      <c r="C431" s="1"/>
      <c r="D431" s="1"/>
      <c r="E431" s="8"/>
      <c r="F431" s="8"/>
      <c r="G431" s="8"/>
      <c r="H431" s="5"/>
      <c r="I431" s="5"/>
      <c r="J431" s="5"/>
    </row>
    <row r="432" spans="2:10">
      <c r="B432" s="1"/>
      <c r="C432" s="1"/>
      <c r="D432" s="1"/>
      <c r="E432" s="8"/>
      <c r="F432" s="8"/>
      <c r="G432" s="8"/>
      <c r="H432" s="5"/>
      <c r="I432" s="5"/>
      <c r="J432" s="5"/>
    </row>
    <row r="433" spans="2:10">
      <c r="B433" s="1"/>
      <c r="C433" s="1"/>
      <c r="D433" s="1"/>
      <c r="E433" s="8"/>
      <c r="F433" s="8"/>
      <c r="G433" s="8"/>
      <c r="H433" s="5"/>
      <c r="I433" s="5"/>
      <c r="J433" s="5"/>
    </row>
    <row r="434" spans="2:10">
      <c r="B434" s="1"/>
      <c r="C434" s="1"/>
      <c r="D434" s="1"/>
      <c r="E434" s="8"/>
      <c r="F434" s="8"/>
      <c r="G434" s="8"/>
      <c r="H434" s="5"/>
      <c r="I434" s="5"/>
      <c r="J434" s="5"/>
    </row>
    <row r="435" spans="2:10">
      <c r="B435" s="1"/>
      <c r="C435" s="1"/>
      <c r="D435" s="1"/>
      <c r="E435" s="8"/>
      <c r="F435" s="8"/>
      <c r="G435" s="8"/>
      <c r="H435" s="5"/>
      <c r="I435" s="5"/>
      <c r="J435" s="5"/>
    </row>
    <row r="436" spans="2:10">
      <c r="B436" s="1"/>
      <c r="C436" s="1"/>
      <c r="D436" s="1"/>
      <c r="E436" s="8"/>
      <c r="F436" s="8"/>
      <c r="G436" s="8"/>
      <c r="H436" s="5"/>
      <c r="I436" s="5"/>
      <c r="J436" s="5"/>
    </row>
    <row r="437" spans="2:10">
      <c r="B437" s="1"/>
      <c r="C437" s="1"/>
      <c r="D437" s="1"/>
      <c r="E437" s="8"/>
      <c r="F437" s="8"/>
      <c r="G437" s="8"/>
      <c r="H437" s="5"/>
      <c r="I437" s="5"/>
      <c r="J437" s="5"/>
    </row>
    <row r="438" spans="2:10">
      <c r="B438" s="1"/>
      <c r="C438" s="1"/>
      <c r="D438" s="1"/>
      <c r="E438" s="8"/>
      <c r="F438" s="8"/>
      <c r="G438" s="8"/>
      <c r="H438" s="5"/>
      <c r="I438" s="5"/>
      <c r="J438" s="5"/>
    </row>
    <row r="439" spans="2:10">
      <c r="B439" s="1"/>
      <c r="C439" s="1"/>
      <c r="D439" s="1"/>
      <c r="E439" s="8"/>
      <c r="F439" s="8"/>
      <c r="G439" s="8"/>
      <c r="H439" s="5"/>
      <c r="I439" s="5"/>
      <c r="J439" s="5"/>
    </row>
    <row r="440" spans="2:10">
      <c r="B440" s="1"/>
      <c r="C440" s="1"/>
      <c r="D440" s="1"/>
      <c r="E440" s="8"/>
      <c r="F440" s="8"/>
      <c r="G440" s="8"/>
      <c r="H440" s="5"/>
      <c r="I440" s="5"/>
      <c r="J440" s="5"/>
    </row>
    <row r="441" spans="2:10">
      <c r="B441" s="1"/>
      <c r="C441" s="1"/>
      <c r="D441" s="1"/>
      <c r="E441" s="8"/>
      <c r="F441" s="8"/>
      <c r="G441" s="8"/>
      <c r="H441" s="5"/>
      <c r="I441" s="5"/>
      <c r="J441" s="5"/>
    </row>
    <row r="442" spans="2:10">
      <c r="B442" s="1"/>
      <c r="C442" s="1"/>
      <c r="D442" s="1"/>
      <c r="E442" s="8"/>
      <c r="F442" s="8"/>
      <c r="G442" s="8"/>
      <c r="H442" s="5"/>
      <c r="I442" s="5"/>
      <c r="J442" s="5"/>
    </row>
    <row r="443" spans="2:10">
      <c r="B443" s="1"/>
      <c r="C443" s="1"/>
      <c r="D443" s="1"/>
      <c r="E443" s="8"/>
      <c r="F443" s="8"/>
      <c r="G443" s="8"/>
      <c r="H443" s="5"/>
      <c r="I443" s="5"/>
      <c r="J443" s="5"/>
    </row>
    <row r="444" spans="2:10">
      <c r="B444" s="1"/>
      <c r="C444" s="1"/>
      <c r="D444" s="1"/>
      <c r="E444" s="8"/>
      <c r="F444" s="8"/>
      <c r="G444" s="8"/>
      <c r="H444" s="5"/>
      <c r="I444" s="5"/>
      <c r="J444" s="5"/>
    </row>
    <row r="445" spans="2:10">
      <c r="B445" s="1"/>
      <c r="C445" s="1"/>
      <c r="D445" s="1"/>
      <c r="E445" s="8"/>
      <c r="F445" s="8"/>
      <c r="G445" s="8"/>
      <c r="H445" s="5"/>
      <c r="I445" s="5"/>
      <c r="J445" s="5"/>
    </row>
    <row r="446" spans="2:10">
      <c r="B446" s="1"/>
      <c r="C446" s="1"/>
      <c r="D446" s="1"/>
      <c r="E446" s="8"/>
      <c r="F446" s="8"/>
      <c r="G446" s="8"/>
      <c r="H446" s="5"/>
      <c r="I446" s="5"/>
      <c r="J446" s="5"/>
    </row>
    <row r="447" spans="2:10">
      <c r="B447" s="1"/>
      <c r="C447" s="1"/>
      <c r="D447" s="1"/>
      <c r="E447" s="8"/>
      <c r="F447" s="8"/>
      <c r="G447" s="8"/>
      <c r="H447" s="5"/>
      <c r="I447" s="5"/>
      <c r="J447" s="5"/>
    </row>
    <row r="448" spans="2:10">
      <c r="B448" s="1"/>
      <c r="C448" s="1"/>
      <c r="D448" s="1"/>
      <c r="E448" s="8"/>
      <c r="F448" s="8"/>
      <c r="G448" s="8"/>
      <c r="H448" s="5"/>
      <c r="I448" s="5"/>
      <c r="J448" s="5"/>
    </row>
    <row r="449" spans="2:10">
      <c r="B449" s="1"/>
      <c r="C449" s="1"/>
      <c r="D449" s="1"/>
      <c r="E449" s="8"/>
      <c r="F449" s="8"/>
      <c r="G449" s="8"/>
      <c r="H449" s="5"/>
      <c r="I449" s="5"/>
      <c r="J449" s="5"/>
    </row>
    <row r="450" spans="2:10">
      <c r="B450" s="1"/>
      <c r="C450" s="1"/>
      <c r="D450" s="1"/>
      <c r="E450" s="8"/>
      <c r="F450" s="8"/>
      <c r="G450" s="8"/>
      <c r="H450" s="5"/>
      <c r="I450" s="5"/>
      <c r="J450" s="5"/>
    </row>
    <row r="451" spans="2:10">
      <c r="B451" s="1"/>
      <c r="C451" s="1"/>
      <c r="D451" s="1"/>
      <c r="E451" s="8"/>
      <c r="F451" s="8"/>
      <c r="G451" s="8"/>
      <c r="H451" s="5"/>
      <c r="I451" s="5"/>
      <c r="J451" s="5"/>
    </row>
    <row r="452" spans="2:10">
      <c r="B452" s="1"/>
      <c r="C452" s="1"/>
      <c r="D452" s="1"/>
      <c r="E452" s="8"/>
      <c r="F452" s="8"/>
      <c r="G452" s="8"/>
      <c r="H452" s="5"/>
      <c r="I452" s="5"/>
      <c r="J452" s="5"/>
    </row>
    <row r="453" spans="2:10">
      <c r="B453" s="1"/>
      <c r="C453" s="1"/>
      <c r="D453" s="1"/>
      <c r="E453" s="8"/>
      <c r="F453" s="8"/>
      <c r="G453" s="8"/>
      <c r="H453" s="5"/>
      <c r="I453" s="5"/>
      <c r="J453" s="5"/>
    </row>
    <row r="454" spans="2:10">
      <c r="B454" s="1"/>
      <c r="C454" s="1"/>
      <c r="D454" s="1"/>
      <c r="E454" s="8"/>
      <c r="F454" s="8"/>
      <c r="G454" s="8"/>
      <c r="H454" s="5"/>
      <c r="I454" s="5"/>
      <c r="J454" s="5"/>
    </row>
    <row r="455" spans="2:10">
      <c r="B455" s="1"/>
      <c r="C455" s="1"/>
      <c r="D455" s="1"/>
      <c r="E455" s="8"/>
      <c r="F455" s="8"/>
      <c r="G455" s="8"/>
      <c r="H455" s="5"/>
      <c r="I455" s="5"/>
      <c r="J455" s="5"/>
    </row>
    <row r="456" spans="2:10">
      <c r="B456" s="1"/>
      <c r="C456" s="1"/>
      <c r="D456" s="1"/>
      <c r="E456" s="8"/>
      <c r="F456" s="8"/>
      <c r="G456" s="8"/>
      <c r="H456" s="5"/>
      <c r="I456" s="5"/>
      <c r="J456" s="5"/>
    </row>
    <row r="457" spans="2:10">
      <c r="B457" s="1"/>
      <c r="C457" s="1"/>
      <c r="D457" s="1"/>
      <c r="E457" s="8"/>
      <c r="F457" s="8"/>
      <c r="G457" s="8"/>
      <c r="H457" s="5"/>
      <c r="I457" s="5"/>
      <c r="J457" s="5"/>
    </row>
    <row r="458" spans="2:10">
      <c r="B458" s="1"/>
      <c r="C458" s="1"/>
      <c r="D458" s="1"/>
      <c r="E458" s="8"/>
      <c r="F458" s="8"/>
      <c r="G458" s="8"/>
      <c r="H458" s="5"/>
      <c r="I458" s="5"/>
      <c r="J458" s="5"/>
    </row>
    <row r="459" spans="2:10">
      <c r="B459" s="1"/>
      <c r="C459" s="1"/>
      <c r="D459" s="1"/>
      <c r="E459" s="8"/>
      <c r="F459" s="8"/>
      <c r="G459" s="8"/>
      <c r="H459" s="5"/>
      <c r="I459" s="5"/>
      <c r="J459" s="5"/>
    </row>
    <row r="460" spans="2:10">
      <c r="B460" s="1"/>
      <c r="C460" s="1"/>
      <c r="D460" s="1"/>
      <c r="E460" s="8"/>
      <c r="F460" s="8"/>
      <c r="G460" s="8"/>
      <c r="H460" s="5"/>
      <c r="I460" s="5"/>
      <c r="J460" s="5"/>
    </row>
    <row r="461" spans="2:10">
      <c r="B461" s="1"/>
      <c r="C461" s="1"/>
      <c r="D461" s="1"/>
      <c r="E461" s="8"/>
      <c r="F461" s="8"/>
      <c r="G461" s="8"/>
      <c r="H461" s="5"/>
      <c r="I461" s="5"/>
      <c r="J461" s="5"/>
    </row>
    <row r="462" spans="2:10">
      <c r="B462" s="1"/>
      <c r="C462" s="1"/>
      <c r="D462" s="1"/>
      <c r="E462" s="8"/>
      <c r="F462" s="8"/>
      <c r="G462" s="8"/>
      <c r="H462" s="5"/>
      <c r="I462" s="5"/>
      <c r="J462" s="5"/>
    </row>
    <row r="463" spans="2:10">
      <c r="B463" s="1"/>
      <c r="C463" s="1"/>
      <c r="D463" s="1"/>
      <c r="E463" s="8"/>
      <c r="F463" s="8"/>
      <c r="G463" s="8"/>
      <c r="H463" s="5"/>
      <c r="I463" s="5"/>
      <c r="J463" s="5"/>
    </row>
    <row r="464" spans="2:10">
      <c r="B464" s="1"/>
      <c r="C464" s="1"/>
      <c r="D464" s="1"/>
      <c r="E464" s="8"/>
      <c r="F464" s="8"/>
      <c r="G464" s="8"/>
      <c r="H464" s="5"/>
      <c r="I464" s="5"/>
      <c r="J464" s="5"/>
    </row>
    <row r="465" spans="2:10">
      <c r="B465" s="1"/>
      <c r="C465" s="1"/>
      <c r="D465" s="1"/>
      <c r="E465" s="8"/>
      <c r="F465" s="8"/>
      <c r="G465" s="8"/>
      <c r="H465" s="5"/>
      <c r="I465" s="5"/>
      <c r="J465" s="5"/>
    </row>
    <row r="466" spans="2:10">
      <c r="B466" s="1"/>
      <c r="C466" s="1"/>
      <c r="D466" s="1"/>
      <c r="E466" s="8"/>
      <c r="F466" s="8"/>
      <c r="G466" s="8"/>
      <c r="H466" s="5"/>
      <c r="I466" s="5"/>
      <c r="J466" s="5"/>
    </row>
    <row r="467" spans="2:10">
      <c r="B467" s="1"/>
      <c r="C467" s="1"/>
      <c r="D467" s="1"/>
      <c r="E467" s="8"/>
      <c r="F467" s="8"/>
      <c r="G467" s="8"/>
      <c r="H467" s="5"/>
      <c r="I467" s="5"/>
      <c r="J467" s="5"/>
    </row>
    <row r="468" spans="2:10">
      <c r="B468" s="1"/>
      <c r="C468" s="1"/>
      <c r="D468" s="1"/>
      <c r="E468" s="8"/>
      <c r="F468" s="8"/>
      <c r="G468" s="8"/>
      <c r="H468" s="5"/>
      <c r="I468" s="5"/>
      <c r="J468" s="5"/>
    </row>
    <row r="469" spans="2:10">
      <c r="B469" s="1"/>
      <c r="C469" s="1"/>
      <c r="D469" s="1"/>
      <c r="E469" s="8"/>
      <c r="F469" s="8"/>
      <c r="G469" s="8"/>
      <c r="H469" s="5"/>
      <c r="I469" s="5"/>
      <c r="J469" s="5"/>
    </row>
    <row r="470" spans="2:10">
      <c r="B470" s="1"/>
      <c r="C470" s="1"/>
      <c r="D470" s="1"/>
      <c r="E470" s="8"/>
      <c r="F470" s="8"/>
      <c r="G470" s="8"/>
      <c r="H470" s="5"/>
      <c r="I470" s="5"/>
      <c r="J470" s="5"/>
    </row>
    <row r="471" spans="2:10">
      <c r="B471" s="1"/>
      <c r="C471" s="1"/>
      <c r="D471" s="1"/>
      <c r="E471" s="8"/>
      <c r="F471" s="8"/>
      <c r="G471" s="8"/>
      <c r="H471" s="5"/>
      <c r="I471" s="5"/>
      <c r="J471" s="5"/>
    </row>
    <row r="472" spans="2:10">
      <c r="B472" s="1"/>
      <c r="C472" s="1"/>
      <c r="D472" s="1"/>
      <c r="E472" s="8"/>
      <c r="F472" s="8"/>
      <c r="G472" s="8"/>
      <c r="H472" s="5"/>
      <c r="I472" s="5"/>
      <c r="J472" s="5"/>
    </row>
    <row r="473" spans="2:10">
      <c r="B473" s="1"/>
      <c r="C473" s="1"/>
      <c r="D473" s="1"/>
      <c r="E473" s="8"/>
      <c r="F473" s="8"/>
      <c r="G473" s="8"/>
      <c r="H473" s="5"/>
      <c r="I473" s="5"/>
      <c r="J473" s="5"/>
    </row>
    <row r="474" spans="2:10">
      <c r="B474" s="1"/>
      <c r="C474" s="1"/>
      <c r="D474" s="1"/>
      <c r="E474" s="8"/>
      <c r="F474" s="8"/>
      <c r="G474" s="8"/>
      <c r="H474" s="5"/>
      <c r="I474" s="5"/>
      <c r="J474" s="5"/>
    </row>
    <row r="475" spans="2:10">
      <c r="B475" s="1"/>
      <c r="C475" s="1"/>
      <c r="D475" s="1"/>
      <c r="E475" s="8"/>
      <c r="F475" s="8"/>
      <c r="G475" s="8"/>
      <c r="H475" s="5"/>
      <c r="I475" s="5"/>
      <c r="J475" s="5"/>
    </row>
    <row r="476" spans="2:10">
      <c r="B476" s="1"/>
      <c r="C476" s="1"/>
      <c r="D476" s="1"/>
      <c r="E476" s="8"/>
      <c r="F476" s="8"/>
      <c r="G476" s="8"/>
      <c r="H476" s="5"/>
      <c r="I476" s="5"/>
      <c r="J476" s="5"/>
    </row>
    <row r="477" spans="2:10">
      <c r="B477" s="1"/>
      <c r="C477" s="1"/>
      <c r="D477" s="1"/>
      <c r="E477" s="8"/>
      <c r="F477" s="8"/>
      <c r="G477" s="8"/>
      <c r="H477" s="5"/>
      <c r="I477" s="5"/>
      <c r="J477" s="5"/>
    </row>
    <row r="478" spans="2:10">
      <c r="B478" s="1"/>
      <c r="C478" s="1"/>
      <c r="D478" s="1"/>
      <c r="E478" s="8"/>
      <c r="F478" s="8"/>
      <c r="G478" s="8"/>
      <c r="H478" s="5"/>
      <c r="I478" s="5"/>
      <c r="J478" s="5"/>
    </row>
    <row r="479" spans="2:10">
      <c r="B479" s="1"/>
      <c r="C479" s="1"/>
      <c r="D479" s="1"/>
      <c r="E479" s="8"/>
      <c r="F479" s="8"/>
      <c r="G479" s="8"/>
      <c r="H479" s="5"/>
      <c r="I479" s="5"/>
      <c r="J479" s="5"/>
    </row>
    <row r="480" spans="2:10">
      <c r="B480" s="1"/>
      <c r="C480" s="1"/>
      <c r="D480" s="1"/>
      <c r="E480" s="8"/>
      <c r="F480" s="8"/>
      <c r="G480" s="8"/>
      <c r="H480" s="5"/>
      <c r="I480" s="5"/>
      <c r="J480" s="5"/>
    </row>
    <row r="481" spans="2:10">
      <c r="B481" s="1"/>
      <c r="C481" s="1"/>
      <c r="D481" s="1"/>
      <c r="E481" s="8"/>
      <c r="F481" s="8"/>
      <c r="G481" s="8"/>
      <c r="H481" s="5"/>
      <c r="I481" s="5"/>
      <c r="J481" s="5"/>
    </row>
    <row r="482" spans="2:10">
      <c r="B482" s="1"/>
      <c r="C482" s="1"/>
      <c r="D482" s="1"/>
      <c r="E482" s="8"/>
      <c r="F482" s="8"/>
      <c r="G482" s="8"/>
      <c r="H482" s="5"/>
      <c r="I482" s="5"/>
      <c r="J482" s="5"/>
    </row>
    <row r="483" spans="2:10">
      <c r="B483" s="1"/>
      <c r="C483" s="1"/>
      <c r="D483" s="1"/>
      <c r="E483" s="8"/>
      <c r="F483" s="8"/>
      <c r="G483" s="8"/>
      <c r="H483" s="5"/>
      <c r="I483" s="5"/>
      <c r="J483" s="5"/>
    </row>
    <row r="484" spans="2:10">
      <c r="B484" s="1"/>
      <c r="C484" s="1"/>
      <c r="D484" s="1"/>
      <c r="E484" s="8"/>
      <c r="F484" s="8"/>
      <c r="G484" s="8"/>
      <c r="H484" s="5"/>
      <c r="I484" s="5"/>
      <c r="J484" s="5"/>
    </row>
    <row r="485" spans="2:10">
      <c r="B485" s="1"/>
      <c r="C485" s="1"/>
      <c r="D485" s="1"/>
      <c r="E485" s="8"/>
      <c r="F485" s="8"/>
      <c r="G485" s="8"/>
      <c r="H485" s="5"/>
      <c r="I485" s="5"/>
      <c r="J485" s="5"/>
    </row>
    <row r="486" spans="2:10">
      <c r="B486" s="1"/>
      <c r="C486" s="1"/>
      <c r="D486" s="1"/>
      <c r="E486" s="8"/>
      <c r="F486" s="8"/>
      <c r="G486" s="8"/>
      <c r="H486" s="5"/>
      <c r="I486" s="5"/>
      <c r="J486" s="5"/>
    </row>
    <row r="487" spans="2:10">
      <c r="B487" s="1"/>
      <c r="C487" s="1"/>
      <c r="D487" s="1"/>
      <c r="E487" s="8"/>
      <c r="F487" s="8"/>
      <c r="G487" s="8"/>
      <c r="H487" s="5"/>
      <c r="I487" s="5"/>
      <c r="J487" s="5"/>
    </row>
    <row r="488" spans="2:10">
      <c r="B488" s="1"/>
      <c r="C488" s="1"/>
      <c r="D488" s="1"/>
      <c r="E488" s="8"/>
      <c r="F488" s="8"/>
      <c r="G488" s="8"/>
      <c r="H488" s="5"/>
      <c r="I488" s="5"/>
      <c r="J488" s="5"/>
    </row>
    <row r="489" spans="2:10">
      <c r="B489" s="1"/>
      <c r="C489" s="1"/>
      <c r="D489" s="1"/>
      <c r="E489" s="8"/>
      <c r="F489" s="8"/>
      <c r="G489" s="8"/>
      <c r="H489" s="5"/>
      <c r="I489" s="5"/>
      <c r="J489" s="5"/>
    </row>
    <row r="490" spans="2:10">
      <c r="B490" s="1"/>
      <c r="C490" s="1"/>
      <c r="D490" s="1"/>
      <c r="E490" s="8"/>
      <c r="F490" s="8"/>
      <c r="G490" s="8"/>
      <c r="H490" s="5"/>
      <c r="I490" s="5"/>
      <c r="J490" s="5"/>
    </row>
    <row r="491" spans="2:10">
      <c r="B491" s="1"/>
      <c r="C491" s="1"/>
      <c r="D491" s="1"/>
      <c r="E491" s="8"/>
      <c r="F491" s="8"/>
      <c r="G491" s="8"/>
      <c r="H491" s="5"/>
      <c r="I491" s="5"/>
      <c r="J491" s="5"/>
    </row>
    <row r="492" spans="2:10">
      <c r="B492" s="1"/>
      <c r="C492" s="1"/>
      <c r="D492" s="1"/>
      <c r="E492" s="8"/>
      <c r="F492" s="8"/>
      <c r="G492" s="8"/>
      <c r="H492" s="5"/>
      <c r="I492" s="5"/>
      <c r="J492" s="5"/>
    </row>
    <row r="493" spans="2:10">
      <c r="B493" s="1"/>
      <c r="C493" s="1"/>
      <c r="D493" s="1"/>
      <c r="E493" s="8"/>
      <c r="F493" s="8"/>
      <c r="G493" s="8"/>
      <c r="H493" s="5"/>
      <c r="I493" s="5"/>
      <c r="J493" s="5"/>
    </row>
    <row r="494" spans="2:10">
      <c r="B494" s="1"/>
      <c r="C494" s="1"/>
      <c r="D494" s="1"/>
      <c r="E494" s="8"/>
      <c r="F494" s="8"/>
      <c r="G494" s="8"/>
      <c r="H494" s="5"/>
      <c r="I494" s="5"/>
      <c r="J494" s="5"/>
    </row>
    <row r="495" spans="2:10">
      <c r="B495" s="1"/>
      <c r="C495" s="1"/>
      <c r="D495" s="1"/>
      <c r="E495" s="8"/>
      <c r="F495" s="8"/>
      <c r="G495" s="8"/>
      <c r="H495" s="5"/>
      <c r="I495" s="5"/>
      <c r="J495" s="5"/>
    </row>
    <row r="496" spans="2:10">
      <c r="B496" s="1"/>
      <c r="C496" s="1"/>
      <c r="D496" s="1"/>
      <c r="E496" s="8"/>
      <c r="F496" s="8"/>
      <c r="G496" s="8"/>
      <c r="H496" s="5"/>
      <c r="I496" s="5"/>
      <c r="J496" s="5"/>
    </row>
    <row r="497" spans="2:10">
      <c r="B497" s="1"/>
      <c r="C497" s="1"/>
      <c r="D497" s="1"/>
      <c r="E497" s="8"/>
      <c r="F497" s="8"/>
      <c r="G497" s="8"/>
      <c r="H497" s="5"/>
      <c r="I497" s="5"/>
      <c r="J497" s="5"/>
    </row>
    <row r="498" spans="2:10">
      <c r="B498" s="1"/>
      <c r="C498" s="1"/>
      <c r="D498" s="1"/>
      <c r="E498" s="8"/>
      <c r="F498" s="8"/>
      <c r="G498" s="8"/>
      <c r="H498" s="5"/>
      <c r="I498" s="5"/>
      <c r="J498" s="5"/>
    </row>
    <row r="499" spans="2:10">
      <c r="B499" s="1"/>
      <c r="C499" s="1"/>
      <c r="D499" s="1"/>
      <c r="E499" s="8"/>
      <c r="F499" s="8"/>
      <c r="G499" s="8"/>
      <c r="H499" s="5"/>
      <c r="I499" s="5"/>
      <c r="J499" s="5"/>
    </row>
    <row r="500" spans="2:10">
      <c r="B500" s="1"/>
      <c r="C500" s="1"/>
      <c r="D500" s="1"/>
      <c r="E500" s="8"/>
      <c r="F500" s="8"/>
      <c r="G500" s="8"/>
      <c r="H500" s="5"/>
      <c r="I500" s="5"/>
      <c r="J500" s="5"/>
    </row>
    <row r="501" spans="2:10">
      <c r="B501" s="1"/>
      <c r="C501" s="1"/>
      <c r="D501" s="1"/>
      <c r="E501" s="8"/>
      <c r="F501" s="8"/>
      <c r="G501" s="8"/>
      <c r="H501" s="5"/>
      <c r="I501" s="5"/>
      <c r="J501" s="5"/>
    </row>
    <row r="502" spans="2:10">
      <c r="B502" s="1"/>
      <c r="C502" s="1"/>
      <c r="D502" s="1"/>
      <c r="E502" s="8"/>
      <c r="F502" s="8"/>
      <c r="G502" s="8"/>
      <c r="H502" s="5"/>
      <c r="I502" s="5"/>
      <c r="J502" s="5"/>
    </row>
    <row r="503" spans="2:10">
      <c r="B503" s="1"/>
      <c r="C503" s="1"/>
      <c r="D503" s="1"/>
      <c r="E503" s="8"/>
      <c r="F503" s="8"/>
      <c r="G503" s="8"/>
      <c r="H503" s="5"/>
      <c r="I503" s="5"/>
      <c r="J503" s="5"/>
    </row>
    <row r="504" spans="2:10">
      <c r="B504" s="1"/>
      <c r="C504" s="1"/>
      <c r="D504" s="1"/>
      <c r="E504" s="8"/>
      <c r="F504" s="8"/>
      <c r="G504" s="8"/>
      <c r="H504" s="5"/>
      <c r="I504" s="5"/>
      <c r="J504" s="5"/>
    </row>
    <row r="505" spans="2:10">
      <c r="B505" s="1"/>
      <c r="C505" s="1"/>
      <c r="D505" s="1"/>
      <c r="E505" s="8"/>
      <c r="F505" s="8"/>
      <c r="G505" s="8"/>
      <c r="H505" s="5"/>
      <c r="I505" s="5"/>
      <c r="J505" s="5"/>
    </row>
    <row r="506" spans="2:10">
      <c r="B506" s="1"/>
      <c r="C506" s="1"/>
      <c r="D506" s="1"/>
      <c r="E506" s="8"/>
      <c r="F506" s="8"/>
      <c r="G506" s="8"/>
      <c r="H506" s="5"/>
      <c r="I506" s="5"/>
      <c r="J506" s="5"/>
    </row>
    <row r="507" spans="2:10">
      <c r="B507" s="1"/>
      <c r="C507" s="1"/>
      <c r="D507" s="1"/>
      <c r="E507" s="8"/>
      <c r="F507" s="8"/>
      <c r="G507" s="8"/>
      <c r="H507" s="5"/>
      <c r="I507" s="5"/>
      <c r="J507" s="5"/>
    </row>
    <row r="508" spans="2:10">
      <c r="B508" s="1"/>
      <c r="C508" s="1"/>
      <c r="D508" s="1"/>
      <c r="E508" s="8"/>
      <c r="F508" s="8"/>
      <c r="G508" s="8"/>
      <c r="H508" s="5"/>
      <c r="I508" s="5"/>
      <c r="J508" s="5"/>
    </row>
    <row r="509" spans="2:10">
      <c r="B509" s="1"/>
      <c r="C509" s="1"/>
      <c r="D509" s="1"/>
      <c r="E509" s="8"/>
      <c r="F509" s="8"/>
      <c r="G509" s="8"/>
      <c r="H509" s="5"/>
      <c r="I509" s="5"/>
      <c r="J509" s="5"/>
    </row>
    <row r="510" spans="2:10">
      <c r="B510" s="1"/>
      <c r="C510" s="1"/>
      <c r="D510" s="1"/>
      <c r="E510" s="8"/>
      <c r="F510" s="8"/>
      <c r="G510" s="8"/>
      <c r="H510" s="5"/>
      <c r="I510" s="5"/>
      <c r="J510" s="5"/>
    </row>
    <row r="511" spans="2:10">
      <c r="B511" s="1"/>
      <c r="C511" s="1"/>
      <c r="D511" s="1"/>
      <c r="E511" s="8"/>
      <c r="F511" s="8"/>
      <c r="G511" s="8"/>
      <c r="H511" s="5"/>
      <c r="I511" s="5"/>
      <c r="J511" s="5"/>
    </row>
    <row r="512" spans="2:10">
      <c r="B512" s="1"/>
      <c r="C512" s="1"/>
      <c r="D512" s="1"/>
      <c r="E512" s="8"/>
      <c r="F512" s="8"/>
      <c r="G512" s="8"/>
      <c r="H512" s="5"/>
      <c r="I512" s="5"/>
      <c r="J512" s="5"/>
    </row>
    <row r="513" spans="2:10">
      <c r="B513" s="1"/>
      <c r="C513" s="1"/>
      <c r="D513" s="1"/>
      <c r="E513" s="8"/>
      <c r="F513" s="8"/>
      <c r="G513" s="8"/>
      <c r="H513" s="5"/>
      <c r="I513" s="5"/>
      <c r="J513" s="5"/>
    </row>
    <row r="514" spans="2:10">
      <c r="B514" s="1"/>
      <c r="C514" s="1"/>
      <c r="D514" s="1"/>
      <c r="E514" s="8"/>
      <c r="F514" s="8"/>
      <c r="G514" s="8"/>
      <c r="H514" s="5"/>
      <c r="I514" s="5"/>
      <c r="J514" s="5"/>
    </row>
    <row r="515" spans="2:10">
      <c r="B515" s="1"/>
      <c r="C515" s="1"/>
      <c r="D515" s="1"/>
      <c r="E515" s="8"/>
      <c r="F515" s="8"/>
      <c r="G515" s="8"/>
      <c r="H515" s="5"/>
      <c r="I515" s="5"/>
      <c r="J515" s="5"/>
    </row>
    <row r="516" spans="2:10">
      <c r="B516" s="1"/>
      <c r="C516" s="1"/>
      <c r="D516" s="1"/>
      <c r="E516" s="8"/>
      <c r="F516" s="8"/>
      <c r="G516" s="8"/>
      <c r="H516" s="5"/>
      <c r="I516" s="5"/>
      <c r="J516" s="5"/>
    </row>
    <row r="517" spans="2:10">
      <c r="B517" s="1"/>
      <c r="C517" s="1"/>
      <c r="D517" s="1"/>
      <c r="E517" s="8"/>
      <c r="F517" s="8"/>
      <c r="G517" s="8"/>
      <c r="H517" s="5"/>
      <c r="I517" s="5"/>
      <c r="J517" s="5"/>
    </row>
    <row r="518" spans="2:10">
      <c r="B518" s="1"/>
      <c r="C518" s="1"/>
      <c r="D518" s="1"/>
      <c r="E518" s="8"/>
      <c r="F518" s="8"/>
      <c r="G518" s="8"/>
      <c r="H518" s="5"/>
      <c r="I518" s="5"/>
      <c r="J518" s="5"/>
    </row>
    <row r="519" spans="2:10">
      <c r="B519" s="1"/>
      <c r="C519" s="1"/>
      <c r="D519" s="1"/>
      <c r="E519" s="8"/>
      <c r="F519" s="8"/>
      <c r="G519" s="8"/>
      <c r="H519" s="5"/>
      <c r="I519" s="5"/>
      <c r="J519" s="5"/>
    </row>
    <row r="520" spans="2:10">
      <c r="B520" s="1"/>
      <c r="C520" s="1"/>
      <c r="D520" s="1"/>
      <c r="E520" s="8"/>
      <c r="F520" s="8"/>
      <c r="G520" s="8"/>
      <c r="H520" s="5"/>
      <c r="I520" s="5"/>
      <c r="J520" s="5"/>
    </row>
    <row r="521" spans="2:10">
      <c r="B521" s="1"/>
      <c r="C521" s="1"/>
      <c r="D521" s="1"/>
      <c r="E521" s="8"/>
      <c r="F521" s="8"/>
      <c r="G521" s="8"/>
      <c r="H521" s="5"/>
      <c r="I521" s="5"/>
      <c r="J521" s="5"/>
    </row>
    <row r="522" spans="2:10">
      <c r="B522" s="1"/>
      <c r="C522" s="1"/>
      <c r="D522" s="1"/>
      <c r="E522" s="8"/>
      <c r="F522" s="8"/>
      <c r="G522" s="8"/>
      <c r="H522" s="5"/>
      <c r="I522" s="5"/>
      <c r="J522" s="5"/>
    </row>
    <row r="523" spans="2:10">
      <c r="B523" s="1"/>
      <c r="C523" s="1"/>
      <c r="D523" s="1"/>
      <c r="E523" s="8"/>
      <c r="F523" s="8"/>
      <c r="G523" s="8"/>
      <c r="H523" s="5"/>
      <c r="I523" s="5"/>
      <c r="J523" s="5"/>
    </row>
    <row r="524" spans="2:10">
      <c r="B524" s="1"/>
      <c r="C524" s="1"/>
      <c r="D524" s="1"/>
      <c r="E524" s="8"/>
      <c r="F524" s="8"/>
      <c r="G524" s="8"/>
      <c r="H524" s="5"/>
      <c r="I524" s="5"/>
      <c r="J524" s="5"/>
    </row>
    <row r="525" spans="2:10">
      <c r="B525" s="1"/>
      <c r="C525" s="1"/>
      <c r="D525" s="1"/>
      <c r="E525" s="8"/>
      <c r="F525" s="8"/>
      <c r="G525" s="8"/>
      <c r="H525" s="5"/>
      <c r="I525" s="5"/>
      <c r="J525" s="5"/>
    </row>
    <row r="526" spans="2:10">
      <c r="B526" s="1"/>
      <c r="C526" s="1"/>
      <c r="D526" s="1"/>
      <c r="E526" s="8"/>
      <c r="F526" s="8"/>
      <c r="G526" s="8"/>
      <c r="H526" s="5"/>
      <c r="I526" s="5"/>
      <c r="J526" s="5"/>
    </row>
    <row r="527" spans="2:10">
      <c r="B527" s="1"/>
      <c r="C527" s="1"/>
      <c r="D527" s="1"/>
      <c r="E527" s="8"/>
      <c r="F527" s="8"/>
      <c r="G527" s="8"/>
      <c r="H527" s="5"/>
      <c r="I527" s="5"/>
      <c r="J527" s="5"/>
    </row>
    <row r="528" spans="2:10">
      <c r="B528" s="1"/>
      <c r="C528" s="1"/>
      <c r="D528" s="1"/>
      <c r="E528" s="8"/>
      <c r="F528" s="8"/>
      <c r="G528" s="8"/>
      <c r="H528" s="5"/>
      <c r="I528" s="5"/>
      <c r="J528" s="5"/>
    </row>
    <row r="529" spans="2:10">
      <c r="B529" s="1"/>
      <c r="C529" s="1"/>
      <c r="D529" s="1"/>
      <c r="E529" s="8"/>
      <c r="F529" s="8"/>
      <c r="G529" s="8"/>
      <c r="H529" s="5"/>
      <c r="I529" s="5"/>
      <c r="J529" s="5"/>
    </row>
    <row r="530" spans="2:10">
      <c r="B530" s="1"/>
      <c r="C530" s="1"/>
      <c r="D530" s="1"/>
      <c r="E530" s="8"/>
      <c r="F530" s="8"/>
      <c r="G530" s="8"/>
      <c r="H530" s="5"/>
      <c r="I530" s="5"/>
      <c r="J530" s="5"/>
    </row>
    <row r="531" spans="2:10">
      <c r="B531" s="1"/>
      <c r="C531" s="1"/>
      <c r="D531" s="1"/>
      <c r="E531" s="8"/>
      <c r="F531" s="8"/>
      <c r="G531" s="8"/>
      <c r="H531" s="5"/>
      <c r="I531" s="5"/>
      <c r="J531" s="5"/>
    </row>
    <row r="532" spans="2:10">
      <c r="B532" s="1"/>
      <c r="C532" s="1"/>
      <c r="D532" s="1"/>
      <c r="E532" s="8"/>
      <c r="F532" s="8"/>
      <c r="G532" s="8"/>
      <c r="H532" s="5"/>
      <c r="I532" s="5"/>
      <c r="J532" s="5"/>
    </row>
    <row r="533" spans="2:10">
      <c r="B533" s="1"/>
      <c r="C533" s="1"/>
      <c r="D533" s="1"/>
      <c r="E533" s="8"/>
      <c r="F533" s="8"/>
      <c r="G533" s="8"/>
      <c r="H533" s="5"/>
      <c r="I533" s="5"/>
      <c r="J533" s="5"/>
    </row>
    <row r="534" spans="2:10">
      <c r="B534" s="1"/>
      <c r="C534" s="1"/>
      <c r="D534" s="1"/>
      <c r="E534" s="8"/>
      <c r="F534" s="8"/>
      <c r="G534" s="8"/>
      <c r="H534" s="5"/>
      <c r="I534" s="5"/>
      <c r="J534" s="5"/>
    </row>
    <row r="535" spans="2:10">
      <c r="B535" s="1"/>
      <c r="C535" s="1"/>
      <c r="D535" s="1"/>
      <c r="E535" s="8"/>
      <c r="F535" s="8"/>
      <c r="G535" s="8"/>
      <c r="H535" s="5"/>
      <c r="I535" s="5"/>
      <c r="J535" s="5"/>
    </row>
    <row r="536" spans="2:10">
      <c r="B536" s="1"/>
      <c r="C536" s="1"/>
      <c r="D536" s="1"/>
      <c r="E536" s="8"/>
      <c r="F536" s="8"/>
      <c r="G536" s="8"/>
      <c r="H536" s="5"/>
      <c r="I536" s="5"/>
      <c r="J536" s="5"/>
    </row>
    <row r="537" spans="2:10">
      <c r="B537" s="1"/>
      <c r="C537" s="1"/>
      <c r="D537" s="1"/>
      <c r="E537" s="8"/>
      <c r="F537" s="8"/>
      <c r="G537" s="8"/>
      <c r="H537" s="5"/>
      <c r="I537" s="5"/>
      <c r="J537" s="5"/>
    </row>
    <row r="538" spans="2:10">
      <c r="B538" s="1"/>
      <c r="C538" s="1"/>
      <c r="D538" s="1"/>
      <c r="E538" s="8"/>
      <c r="F538" s="8"/>
      <c r="G538" s="8"/>
      <c r="H538" s="5"/>
      <c r="I538" s="5"/>
      <c r="J538" s="5"/>
    </row>
    <row r="539" spans="2:10">
      <c r="B539" s="1"/>
      <c r="C539" s="1"/>
      <c r="D539" s="1"/>
      <c r="E539" s="8"/>
      <c r="F539" s="8"/>
      <c r="G539" s="8"/>
      <c r="H539" s="5"/>
      <c r="I539" s="5"/>
      <c r="J539" s="5"/>
    </row>
    <row r="540" spans="2:10">
      <c r="B540" s="1"/>
      <c r="C540" s="1"/>
      <c r="D540" s="1"/>
      <c r="E540" s="8"/>
      <c r="F540" s="8"/>
      <c r="G540" s="8"/>
      <c r="H540" s="5"/>
      <c r="I540" s="5"/>
      <c r="J540" s="5"/>
    </row>
    <row r="541" spans="2:10">
      <c r="B541" s="1"/>
      <c r="C541" s="1"/>
      <c r="D541" s="1"/>
      <c r="E541" s="8"/>
      <c r="F541" s="8"/>
      <c r="G541" s="8"/>
      <c r="H541" s="5"/>
      <c r="I541" s="5"/>
      <c r="J541" s="5"/>
    </row>
    <row r="542" spans="2:10">
      <c r="B542" s="1"/>
      <c r="C542" s="1"/>
      <c r="D542" s="1"/>
      <c r="E542" s="8"/>
      <c r="F542" s="8"/>
      <c r="G542" s="8"/>
      <c r="H542" s="5"/>
      <c r="I542" s="5"/>
      <c r="J542" s="5"/>
    </row>
    <row r="543" spans="2:10">
      <c r="B543" s="1"/>
      <c r="C543" s="1"/>
      <c r="D543" s="1"/>
      <c r="E543" s="8"/>
      <c r="F543" s="8"/>
      <c r="G543" s="8"/>
      <c r="H543" s="5"/>
      <c r="I543" s="5"/>
      <c r="J543" s="5"/>
    </row>
    <row r="544" spans="2:10">
      <c r="B544" s="1"/>
      <c r="C544" s="1"/>
      <c r="D544" s="1"/>
      <c r="E544" s="8"/>
      <c r="F544" s="8"/>
      <c r="G544" s="8"/>
      <c r="H544" s="5"/>
      <c r="I544" s="5"/>
      <c r="J544" s="5"/>
    </row>
    <row r="545" spans="2:10">
      <c r="B545" s="1"/>
      <c r="C545" s="1"/>
      <c r="D545" s="1"/>
      <c r="E545" s="8"/>
      <c r="F545" s="8"/>
      <c r="G545" s="8"/>
      <c r="H545" s="5"/>
      <c r="I545" s="5"/>
      <c r="J545" s="5"/>
    </row>
    <row r="546" spans="2:10">
      <c r="B546" s="1"/>
      <c r="C546" s="1"/>
      <c r="D546" s="1"/>
      <c r="E546" s="8"/>
      <c r="F546" s="8"/>
      <c r="G546" s="8"/>
      <c r="H546" s="5"/>
      <c r="I546" s="5"/>
      <c r="J546" s="5"/>
    </row>
    <row r="547" spans="2:10">
      <c r="B547" s="1"/>
      <c r="C547" s="1"/>
      <c r="D547" s="1"/>
      <c r="E547" s="8"/>
      <c r="F547" s="8"/>
      <c r="G547" s="8"/>
      <c r="H547" s="5"/>
      <c r="I547" s="5"/>
      <c r="J547" s="5"/>
    </row>
    <row r="548" spans="2:10">
      <c r="B548" s="1"/>
      <c r="C548" s="1"/>
      <c r="D548" s="1"/>
      <c r="E548" s="8"/>
      <c r="F548" s="8"/>
      <c r="G548" s="8"/>
      <c r="H548" s="5"/>
      <c r="I548" s="5"/>
      <c r="J548" s="5"/>
    </row>
    <row r="549" spans="2:10">
      <c r="B549" s="1"/>
      <c r="C549" s="1"/>
      <c r="D549" s="1"/>
      <c r="E549" s="8"/>
      <c r="F549" s="8"/>
      <c r="G549" s="8"/>
      <c r="H549" s="5"/>
      <c r="I549" s="5"/>
      <c r="J549" s="5"/>
    </row>
    <row r="550" spans="2:10">
      <c r="B550" s="1"/>
      <c r="C550" s="1"/>
      <c r="D550" s="1"/>
      <c r="E550" s="8"/>
      <c r="F550" s="8"/>
      <c r="G550" s="8"/>
      <c r="H550" s="5"/>
      <c r="I550" s="5"/>
      <c r="J550" s="5"/>
    </row>
    <row r="551" spans="2:10">
      <c r="B551" s="1"/>
      <c r="C551" s="1"/>
      <c r="D551" s="1"/>
      <c r="E551" s="8"/>
      <c r="F551" s="8"/>
      <c r="G551" s="8"/>
      <c r="H551" s="5"/>
      <c r="I551" s="5"/>
      <c r="J551" s="5"/>
    </row>
    <row r="552" spans="2:10">
      <c r="B552" s="1"/>
      <c r="C552" s="1"/>
      <c r="D552" s="1"/>
      <c r="E552" s="8"/>
      <c r="F552" s="8"/>
      <c r="G552" s="8"/>
      <c r="H552" s="5"/>
      <c r="I552" s="5"/>
      <c r="J552" s="5"/>
    </row>
    <row r="553" spans="2:10">
      <c r="B553" s="1"/>
      <c r="C553" s="1"/>
      <c r="D553" s="1"/>
      <c r="E553" s="8"/>
      <c r="F553" s="8"/>
      <c r="G553" s="8"/>
      <c r="H553" s="5"/>
      <c r="I553" s="5"/>
      <c r="J553" s="5"/>
    </row>
    <row r="554" spans="2:10">
      <c r="B554" s="1"/>
      <c r="C554" s="1"/>
      <c r="D554" s="1"/>
      <c r="E554" s="8"/>
      <c r="F554" s="8"/>
      <c r="G554" s="8"/>
      <c r="H554" s="5"/>
      <c r="I554" s="5"/>
      <c r="J554" s="5"/>
    </row>
    <row r="555" spans="2:10">
      <c r="B555" s="1"/>
      <c r="C555" s="1"/>
      <c r="D555" s="1"/>
      <c r="E555" s="8"/>
      <c r="F555" s="8"/>
      <c r="G555" s="8"/>
      <c r="H555" s="5"/>
      <c r="I555" s="5"/>
      <c r="J555" s="5"/>
    </row>
    <row r="556" spans="2:10">
      <c r="B556" s="1"/>
      <c r="C556" s="1"/>
      <c r="D556" s="1"/>
      <c r="E556" s="8"/>
      <c r="F556" s="8"/>
      <c r="G556" s="8"/>
      <c r="H556" s="5"/>
      <c r="I556" s="5"/>
      <c r="J556" s="5"/>
    </row>
    <row r="557" spans="2:10">
      <c r="B557" s="1"/>
      <c r="C557" s="1"/>
      <c r="D557" s="1"/>
      <c r="E557" s="8"/>
      <c r="F557" s="8"/>
      <c r="G557" s="8"/>
      <c r="H557" s="5"/>
      <c r="I557" s="5"/>
      <c r="J557" s="5"/>
    </row>
    <row r="558" spans="2:10">
      <c r="B558" s="1"/>
      <c r="C558" s="1"/>
      <c r="D558" s="1"/>
      <c r="E558" s="8"/>
      <c r="F558" s="8"/>
      <c r="G558" s="8"/>
      <c r="H558" s="5"/>
      <c r="I558" s="5"/>
      <c r="J558" s="5"/>
    </row>
    <row r="559" spans="2:10">
      <c r="B559" s="1"/>
      <c r="C559" s="1"/>
      <c r="D559" s="1"/>
      <c r="E559" s="8"/>
      <c r="F559" s="8"/>
      <c r="G559" s="8"/>
      <c r="H559" s="5"/>
      <c r="I559" s="5"/>
      <c r="J559" s="5"/>
    </row>
    <row r="560" spans="2:10">
      <c r="B560" s="1"/>
      <c r="C560" s="1"/>
      <c r="D560" s="1"/>
      <c r="E560" s="8"/>
      <c r="F560" s="8"/>
      <c r="G560" s="8"/>
      <c r="H560" s="5"/>
      <c r="I560" s="5"/>
      <c r="J560" s="5"/>
    </row>
    <row r="561" spans="2:10">
      <c r="B561" s="1"/>
      <c r="C561" s="1"/>
      <c r="D561" s="1"/>
      <c r="E561" s="8"/>
      <c r="F561" s="8"/>
      <c r="G561" s="8"/>
      <c r="H561" s="5"/>
      <c r="I561" s="5"/>
      <c r="J561" s="5"/>
    </row>
    <row r="562" spans="2:10">
      <c r="B562" s="1"/>
      <c r="C562" s="1"/>
      <c r="D562" s="1"/>
      <c r="E562" s="8"/>
      <c r="F562" s="8"/>
      <c r="G562" s="8"/>
      <c r="H562" s="5"/>
      <c r="I562" s="5"/>
      <c r="J562" s="5"/>
    </row>
    <row r="563" spans="2:10">
      <c r="B563" s="1"/>
      <c r="C563" s="1"/>
      <c r="D563" s="1"/>
      <c r="E563" s="8"/>
      <c r="F563" s="8"/>
      <c r="G563" s="8"/>
      <c r="H563" s="5"/>
      <c r="I563" s="5"/>
      <c r="J563" s="5"/>
    </row>
    <row r="564" spans="2:10">
      <c r="B564" s="1"/>
      <c r="C564" s="1"/>
      <c r="D564" s="1"/>
      <c r="E564" s="8"/>
      <c r="F564" s="8"/>
      <c r="G564" s="8"/>
      <c r="H564" s="5"/>
      <c r="I564" s="5"/>
      <c r="J564" s="5"/>
    </row>
    <row r="565" spans="2:10">
      <c r="B565" s="1"/>
      <c r="C565" s="1"/>
      <c r="D565" s="1"/>
      <c r="E565" s="8"/>
      <c r="F565" s="8"/>
      <c r="G565" s="8"/>
      <c r="H565" s="5"/>
      <c r="I565" s="5"/>
      <c r="J565" s="5"/>
    </row>
    <row r="566" spans="2:10">
      <c r="B566" s="1"/>
      <c r="C566" s="1"/>
      <c r="D566" s="1"/>
      <c r="E566" s="8"/>
      <c r="F566" s="8"/>
      <c r="G566" s="8"/>
      <c r="H566" s="5"/>
      <c r="I566" s="5"/>
      <c r="J566" s="5"/>
    </row>
    <row r="567" spans="2:10">
      <c r="B567" s="1"/>
      <c r="C567" s="1"/>
      <c r="D567" s="1"/>
      <c r="E567" s="8"/>
      <c r="F567" s="8"/>
      <c r="G567" s="8"/>
      <c r="H567" s="5"/>
      <c r="I567" s="5"/>
      <c r="J567" s="5"/>
    </row>
    <row r="568" spans="2:10">
      <c r="B568" s="1"/>
      <c r="C568" s="1"/>
      <c r="D568" s="1"/>
      <c r="E568" s="8"/>
      <c r="F568" s="8"/>
      <c r="G568" s="8"/>
      <c r="H568" s="5"/>
      <c r="I568" s="5"/>
      <c r="J568" s="5"/>
    </row>
    <row r="569" spans="2:10">
      <c r="B569" s="1"/>
      <c r="C569" s="1"/>
      <c r="D569" s="1"/>
      <c r="E569" s="8"/>
      <c r="F569" s="8"/>
      <c r="G569" s="8"/>
      <c r="H569" s="5"/>
      <c r="I569" s="5"/>
      <c r="J569" s="5"/>
    </row>
    <row r="570" spans="2:10">
      <c r="B570" s="1"/>
      <c r="C570" s="1"/>
      <c r="D570" s="1"/>
      <c r="E570" s="8"/>
      <c r="F570" s="8"/>
      <c r="G570" s="8"/>
      <c r="H570" s="5"/>
      <c r="I570" s="5"/>
      <c r="J570" s="5"/>
    </row>
    <row r="571" spans="2:10">
      <c r="B571" s="1"/>
      <c r="C571" s="1"/>
      <c r="D571" s="1"/>
      <c r="E571" s="8"/>
      <c r="F571" s="8"/>
      <c r="G571" s="8"/>
      <c r="H571" s="5"/>
      <c r="I571" s="5"/>
      <c r="J571" s="5"/>
    </row>
    <row r="572" spans="2:10">
      <c r="B572" s="1"/>
      <c r="C572" s="1"/>
      <c r="D572" s="1"/>
      <c r="E572" s="8"/>
      <c r="F572" s="8"/>
      <c r="G572" s="8"/>
      <c r="H572" s="5"/>
      <c r="I572" s="5"/>
      <c r="J572" s="5"/>
    </row>
    <row r="573" spans="2:10">
      <c r="B573" s="1"/>
      <c r="C573" s="1"/>
      <c r="D573" s="1"/>
      <c r="E573" s="8"/>
      <c r="F573" s="8"/>
      <c r="G573" s="8"/>
      <c r="H573" s="5"/>
      <c r="I573" s="5"/>
      <c r="J573" s="5"/>
    </row>
    <row r="574" spans="2:10">
      <c r="B574" s="1"/>
      <c r="C574" s="1"/>
      <c r="D574" s="1"/>
      <c r="E574" s="8"/>
      <c r="F574" s="8"/>
      <c r="G574" s="8"/>
      <c r="H574" s="5"/>
      <c r="I574" s="5"/>
      <c r="J574" s="5"/>
    </row>
    <row r="575" spans="2:10">
      <c r="B575" s="1"/>
      <c r="C575" s="1"/>
      <c r="D575" s="1"/>
      <c r="E575" s="8"/>
      <c r="F575" s="8"/>
      <c r="G575" s="8"/>
      <c r="H575" s="5"/>
      <c r="I575" s="5"/>
      <c r="J575" s="5"/>
    </row>
    <row r="576" spans="2:10">
      <c r="B576" s="1"/>
      <c r="C576" s="1"/>
      <c r="D576" s="1"/>
      <c r="E576" s="8"/>
      <c r="F576" s="8"/>
      <c r="G576" s="8"/>
      <c r="H576" s="5"/>
      <c r="I576" s="5"/>
      <c r="J576" s="5"/>
    </row>
    <row r="577" spans="2:10">
      <c r="B577" s="1"/>
      <c r="C577" s="1"/>
      <c r="D577" s="1"/>
      <c r="E577" s="8"/>
      <c r="F577" s="8"/>
      <c r="G577" s="8"/>
      <c r="H577" s="5"/>
      <c r="I577" s="5"/>
      <c r="J577" s="5"/>
    </row>
    <row r="578" spans="2:10">
      <c r="B578" s="1"/>
      <c r="C578" s="1"/>
      <c r="D578" s="1"/>
      <c r="E578" s="8"/>
      <c r="F578" s="8"/>
      <c r="G578" s="8"/>
      <c r="H578" s="5"/>
      <c r="I578" s="5"/>
      <c r="J578" s="5"/>
    </row>
    <row r="579" spans="2:10">
      <c r="B579" s="1"/>
      <c r="C579" s="1"/>
      <c r="D579" s="1"/>
      <c r="E579" s="8"/>
      <c r="F579" s="8"/>
      <c r="G579" s="8"/>
      <c r="H579" s="5"/>
      <c r="I579" s="5"/>
      <c r="J579" s="5"/>
    </row>
    <row r="580" spans="2:10">
      <c r="B580" s="1"/>
      <c r="C580" s="1"/>
      <c r="D580" s="1"/>
      <c r="E580" s="8"/>
      <c r="F580" s="8"/>
      <c r="G580" s="8"/>
      <c r="H580" s="5"/>
      <c r="I580" s="5"/>
      <c r="J580" s="5"/>
    </row>
    <row r="581" spans="2:10">
      <c r="B581" s="1"/>
      <c r="C581" s="1"/>
      <c r="D581" s="1"/>
      <c r="E581" s="8"/>
      <c r="F581" s="8"/>
      <c r="G581" s="8"/>
      <c r="H581" s="5"/>
      <c r="I581" s="5"/>
      <c r="J581" s="5"/>
    </row>
    <row r="582" spans="2:10">
      <c r="B582" s="1"/>
      <c r="C582" s="1"/>
      <c r="D582" s="1"/>
      <c r="E582" s="8"/>
      <c r="F582" s="8"/>
      <c r="G582" s="8"/>
      <c r="H582" s="5"/>
      <c r="I582" s="5"/>
      <c r="J582" s="5"/>
    </row>
    <row r="583" spans="2:10">
      <c r="B583" s="1"/>
      <c r="C583" s="1"/>
      <c r="D583" s="1"/>
      <c r="E583" s="8"/>
      <c r="F583" s="8"/>
      <c r="G583" s="8"/>
      <c r="H583" s="5"/>
      <c r="I583" s="5"/>
      <c r="J583" s="5"/>
    </row>
    <row r="584" spans="2:10">
      <c r="B584" s="1"/>
      <c r="C584" s="1"/>
      <c r="D584" s="1"/>
      <c r="E584" s="8"/>
      <c r="F584" s="8"/>
      <c r="G584" s="8"/>
      <c r="H584" s="5"/>
      <c r="I584" s="5"/>
      <c r="J584" s="5"/>
    </row>
    <row r="585" spans="2:10">
      <c r="B585" s="1"/>
      <c r="C585" s="1"/>
      <c r="D585" s="1"/>
      <c r="E585" s="8"/>
      <c r="F585" s="8"/>
      <c r="G585" s="8"/>
      <c r="H585" s="5"/>
      <c r="I585" s="5"/>
      <c r="J585" s="5"/>
    </row>
    <row r="586" spans="2:10">
      <c r="B586" s="1"/>
      <c r="C586" s="1"/>
      <c r="D586" s="1"/>
      <c r="E586" s="8"/>
      <c r="F586" s="8"/>
      <c r="G586" s="8"/>
      <c r="H586" s="5"/>
      <c r="I586" s="5"/>
      <c r="J586" s="5"/>
    </row>
    <row r="587" spans="2:10">
      <c r="B587" s="1"/>
      <c r="C587" s="1"/>
      <c r="D587" s="1"/>
      <c r="E587" s="8"/>
      <c r="F587" s="8"/>
      <c r="G587" s="8"/>
      <c r="H587" s="5"/>
      <c r="I587" s="5"/>
      <c r="J587" s="5"/>
    </row>
    <row r="588" spans="2:10">
      <c r="B588" s="1"/>
      <c r="C588" s="1"/>
      <c r="D588" s="1"/>
      <c r="E588" s="8"/>
      <c r="F588" s="8"/>
      <c r="G588" s="8"/>
      <c r="H588" s="5"/>
      <c r="I588" s="5"/>
      <c r="J588" s="5"/>
    </row>
    <row r="589" spans="2:10">
      <c r="B589" s="1"/>
      <c r="C589" s="1"/>
      <c r="D589" s="1"/>
      <c r="E589" s="8"/>
      <c r="F589" s="8"/>
      <c r="G589" s="8"/>
      <c r="H589" s="5"/>
      <c r="I589" s="5"/>
      <c r="J589" s="5"/>
    </row>
    <row r="590" spans="2:10">
      <c r="B590" s="1"/>
      <c r="C590" s="1"/>
      <c r="D590" s="1"/>
      <c r="E590" s="8"/>
      <c r="F590" s="8"/>
      <c r="G590" s="8"/>
      <c r="H590" s="5"/>
      <c r="I590" s="5"/>
      <c r="J590" s="5"/>
    </row>
    <row r="591" spans="2:10">
      <c r="B591" s="1"/>
      <c r="C591" s="1"/>
      <c r="D591" s="1"/>
      <c r="E591" s="8"/>
      <c r="F591" s="8"/>
      <c r="G591" s="8"/>
      <c r="H591" s="5"/>
      <c r="I591" s="5"/>
      <c r="J591" s="5"/>
    </row>
    <row r="592" spans="2:10">
      <c r="B592" s="1"/>
      <c r="C592" s="1"/>
      <c r="D592" s="1"/>
      <c r="E592" s="8"/>
      <c r="F592" s="8"/>
      <c r="G592" s="8"/>
      <c r="H592" s="5"/>
      <c r="I592" s="5"/>
      <c r="J592" s="5"/>
    </row>
    <row r="593" spans="2:10">
      <c r="B593" s="1"/>
      <c r="C593" s="1"/>
      <c r="D593" s="1"/>
      <c r="E593" s="8"/>
      <c r="F593" s="8"/>
      <c r="G593" s="8"/>
      <c r="H593" s="5"/>
      <c r="I593" s="5"/>
      <c r="J593" s="5"/>
    </row>
    <row r="594" spans="2:10">
      <c r="B594" s="1"/>
      <c r="C594" s="1"/>
      <c r="D594" s="1"/>
      <c r="E594" s="8"/>
      <c r="F594" s="8"/>
      <c r="G594" s="8"/>
      <c r="H594" s="5"/>
      <c r="I594" s="5"/>
      <c r="J594" s="5"/>
    </row>
    <row r="595" spans="2:10">
      <c r="B595" s="1"/>
      <c r="C595" s="1"/>
      <c r="D595" s="1"/>
      <c r="E595" s="8"/>
      <c r="F595" s="8"/>
      <c r="G595" s="8"/>
      <c r="H595" s="5"/>
      <c r="I595" s="5"/>
      <c r="J595" s="5"/>
    </row>
    <row r="596" spans="2:10">
      <c r="B596" s="1"/>
      <c r="C596" s="1"/>
      <c r="D596" s="1"/>
      <c r="E596" s="8"/>
      <c r="F596" s="8"/>
      <c r="G596" s="8"/>
      <c r="H596" s="5"/>
      <c r="I596" s="5"/>
      <c r="J596" s="5"/>
    </row>
    <row r="597" spans="2:10">
      <c r="B597" s="1"/>
      <c r="C597" s="1"/>
      <c r="D597" s="1"/>
      <c r="E597" s="8"/>
      <c r="F597" s="8"/>
      <c r="G597" s="8"/>
      <c r="H597" s="5"/>
      <c r="I597" s="5"/>
      <c r="J597" s="5"/>
    </row>
    <row r="598" spans="2:10">
      <c r="B598" s="1"/>
      <c r="C598" s="1"/>
      <c r="D598" s="1"/>
      <c r="E598" s="8"/>
      <c r="F598" s="8"/>
      <c r="G598" s="8"/>
      <c r="H598" s="5"/>
      <c r="I598" s="5"/>
      <c r="J598" s="5"/>
    </row>
    <row r="599" spans="2:10">
      <c r="B599" s="1"/>
      <c r="C599" s="1"/>
      <c r="D599" s="1"/>
      <c r="E599" s="8"/>
      <c r="F599" s="8"/>
      <c r="G599" s="8"/>
      <c r="H599" s="5"/>
      <c r="I599" s="5"/>
      <c r="J599" s="5"/>
    </row>
    <row r="600" spans="2:10">
      <c r="B600" s="1"/>
      <c r="C600" s="1"/>
      <c r="D600" s="1"/>
      <c r="E600" s="8"/>
      <c r="F600" s="8"/>
      <c r="G600" s="8"/>
      <c r="H600" s="5"/>
      <c r="I600" s="5"/>
      <c r="J600" s="5"/>
    </row>
    <row r="601" spans="2:10">
      <c r="B601" s="1"/>
      <c r="C601" s="1"/>
      <c r="D601" s="1"/>
      <c r="E601" s="8"/>
      <c r="F601" s="8"/>
      <c r="G601" s="8"/>
      <c r="H601" s="5"/>
      <c r="I601" s="5"/>
      <c r="J601" s="5"/>
    </row>
    <row r="602" spans="2:10">
      <c r="B602" s="1"/>
      <c r="C602" s="1"/>
      <c r="D602" s="1"/>
      <c r="E602" s="8"/>
      <c r="F602" s="8"/>
      <c r="G602" s="8"/>
      <c r="H602" s="5"/>
      <c r="I602" s="5"/>
      <c r="J602" s="5"/>
    </row>
    <row r="603" spans="2:10">
      <c r="B603" s="1"/>
      <c r="C603" s="1"/>
      <c r="D603" s="1"/>
      <c r="E603" s="8"/>
      <c r="F603" s="8"/>
      <c r="G603" s="8"/>
      <c r="H603" s="5"/>
      <c r="I603" s="5"/>
      <c r="J603" s="5"/>
    </row>
    <row r="604" spans="2:10">
      <c r="B604" s="1"/>
      <c r="C604" s="1"/>
      <c r="D604" s="1"/>
      <c r="E604" s="8"/>
      <c r="F604" s="8"/>
      <c r="G604" s="8"/>
      <c r="H604" s="5"/>
      <c r="I604" s="5"/>
      <c r="J604" s="5"/>
    </row>
    <row r="605" spans="2:10">
      <c r="B605" s="1"/>
      <c r="C605" s="1"/>
      <c r="D605" s="1"/>
      <c r="E605" s="8"/>
      <c r="F605" s="8"/>
      <c r="G605" s="8"/>
      <c r="H605" s="5"/>
      <c r="I605" s="5"/>
      <c r="J605" s="5"/>
    </row>
    <row r="606" spans="2:10">
      <c r="B606" s="1"/>
      <c r="C606" s="1"/>
      <c r="D606" s="1"/>
      <c r="E606" s="8"/>
      <c r="F606" s="8"/>
      <c r="G606" s="8"/>
      <c r="H606" s="5"/>
      <c r="I606" s="5"/>
      <c r="J606" s="5"/>
    </row>
    <row r="607" spans="2:10">
      <c r="B607" s="1"/>
      <c r="C607" s="1"/>
      <c r="D607" s="1"/>
      <c r="E607" s="8"/>
      <c r="F607" s="8"/>
      <c r="G607" s="8"/>
      <c r="H607" s="5"/>
      <c r="I607" s="5"/>
      <c r="J607" s="5"/>
    </row>
    <row r="608" spans="2:10">
      <c r="B608" s="1"/>
      <c r="C608" s="1"/>
      <c r="D608" s="1"/>
      <c r="E608" s="8"/>
      <c r="F608" s="8"/>
      <c r="G608" s="8"/>
      <c r="H608" s="5"/>
      <c r="I608" s="5"/>
      <c r="J608" s="5"/>
    </row>
    <row r="609" spans="2:10">
      <c r="B609" s="1"/>
      <c r="C609" s="1"/>
      <c r="D609" s="1"/>
      <c r="E609" s="8"/>
      <c r="F609" s="8"/>
      <c r="G609" s="8"/>
      <c r="H609" s="5"/>
      <c r="I609" s="5"/>
      <c r="J609" s="5"/>
    </row>
    <row r="610" spans="2:10">
      <c r="B610" s="1"/>
      <c r="C610" s="1"/>
      <c r="D610" s="1"/>
      <c r="E610" s="8"/>
      <c r="F610" s="8"/>
      <c r="G610" s="8"/>
      <c r="H610" s="5"/>
      <c r="I610" s="5"/>
      <c r="J610" s="5"/>
    </row>
    <row r="611" spans="2:10">
      <c r="B611" s="1"/>
      <c r="C611" s="1"/>
      <c r="D611" s="1"/>
      <c r="E611" s="8"/>
      <c r="F611" s="8"/>
      <c r="G611" s="8"/>
      <c r="H611" s="5"/>
      <c r="I611" s="5"/>
      <c r="J611" s="5"/>
    </row>
    <row r="612" spans="2:10">
      <c r="B612" s="1"/>
      <c r="C612" s="1"/>
      <c r="D612" s="1"/>
      <c r="E612" s="8"/>
      <c r="F612" s="8"/>
      <c r="G612" s="8"/>
      <c r="H612" s="5"/>
      <c r="I612" s="5"/>
      <c r="J612" s="5"/>
    </row>
    <row r="613" spans="2:10">
      <c r="B613" s="1"/>
      <c r="C613" s="1"/>
      <c r="D613" s="1"/>
      <c r="E613" s="8"/>
      <c r="F613" s="8"/>
      <c r="G613" s="8"/>
      <c r="H613" s="5"/>
      <c r="I613" s="5"/>
      <c r="J613" s="5"/>
    </row>
    <row r="614" spans="2:10">
      <c r="B614" s="1"/>
      <c r="C614" s="1"/>
      <c r="D614" s="1"/>
      <c r="E614" s="8"/>
      <c r="F614" s="8"/>
      <c r="G614" s="8"/>
      <c r="H614" s="5"/>
      <c r="I614" s="5"/>
      <c r="J614" s="5"/>
    </row>
    <row r="615" spans="2:10">
      <c r="B615" s="1"/>
      <c r="C615" s="1"/>
      <c r="D615" s="1"/>
      <c r="E615" s="8"/>
      <c r="F615" s="8"/>
      <c r="G615" s="8"/>
      <c r="H615" s="5"/>
      <c r="I615" s="5"/>
      <c r="J615" s="5"/>
    </row>
    <row r="616" spans="2:10">
      <c r="B616" s="1"/>
      <c r="C616" s="1"/>
      <c r="D616" s="1"/>
      <c r="E616" s="8"/>
      <c r="F616" s="8"/>
      <c r="G616" s="8"/>
      <c r="H616" s="5"/>
      <c r="I616" s="5"/>
      <c r="J616" s="5"/>
    </row>
    <row r="617" spans="2:10">
      <c r="B617" s="1"/>
      <c r="C617" s="1"/>
      <c r="D617" s="1"/>
      <c r="E617" s="8"/>
      <c r="F617" s="8"/>
      <c r="G617" s="8"/>
      <c r="H617" s="5"/>
      <c r="I617" s="5"/>
      <c r="J617" s="5"/>
    </row>
    <row r="618" spans="2:10">
      <c r="B618" s="1"/>
      <c r="C618" s="1"/>
      <c r="D618" s="1"/>
      <c r="E618" s="8"/>
      <c r="F618" s="8"/>
      <c r="G618" s="8"/>
      <c r="H618" s="5"/>
      <c r="I618" s="5"/>
      <c r="J618" s="5"/>
    </row>
    <row r="619" spans="2:10">
      <c r="B619" s="1"/>
      <c r="C619" s="1"/>
      <c r="D619" s="1"/>
      <c r="E619" s="8"/>
      <c r="F619" s="8"/>
      <c r="G619" s="8"/>
      <c r="H619" s="5"/>
      <c r="I619" s="5"/>
      <c r="J619" s="5"/>
    </row>
    <row r="620" spans="2:10">
      <c r="B620" s="1"/>
      <c r="C620" s="1"/>
      <c r="D620" s="1"/>
      <c r="E620" s="8"/>
      <c r="F620" s="8"/>
      <c r="G620" s="8"/>
      <c r="H620" s="5"/>
      <c r="I620" s="5"/>
      <c r="J620" s="5"/>
    </row>
    <row r="621" spans="2:10">
      <c r="B621" s="1"/>
      <c r="C621" s="1"/>
      <c r="D621" s="1"/>
      <c r="E621" s="8"/>
      <c r="F621" s="8"/>
      <c r="G621" s="8"/>
      <c r="H621" s="5"/>
      <c r="I621" s="5"/>
      <c r="J621" s="5"/>
    </row>
    <row r="622" spans="2:10">
      <c r="B622" s="1"/>
      <c r="C622" s="1"/>
      <c r="D622" s="1"/>
      <c r="E622" s="8"/>
      <c r="F622" s="8"/>
      <c r="G622" s="8"/>
      <c r="H622" s="5"/>
      <c r="I622" s="5"/>
      <c r="J622" s="5"/>
    </row>
    <row r="623" spans="2:10">
      <c r="B623" s="1"/>
      <c r="C623" s="1"/>
      <c r="D623" s="1"/>
      <c r="E623" s="8"/>
      <c r="F623" s="8"/>
      <c r="G623" s="8"/>
      <c r="H623" s="5"/>
      <c r="I623" s="5"/>
      <c r="J623" s="5"/>
    </row>
    <row r="624" spans="2:10">
      <c r="B624" s="1"/>
      <c r="C624" s="1"/>
      <c r="D624" s="1"/>
      <c r="E624" s="8"/>
      <c r="F624" s="8"/>
      <c r="G624" s="8"/>
      <c r="H624" s="5"/>
      <c r="I624" s="5"/>
      <c r="J624" s="5"/>
    </row>
    <row r="625" spans="2:10">
      <c r="B625" s="1"/>
      <c r="C625" s="1"/>
      <c r="D625" s="1"/>
      <c r="E625" s="8"/>
      <c r="F625" s="8"/>
      <c r="G625" s="8"/>
      <c r="H625" s="5"/>
      <c r="I625" s="5"/>
      <c r="J625" s="5"/>
    </row>
    <row r="626" spans="2:10">
      <c r="B626" s="1"/>
      <c r="C626" s="1"/>
      <c r="D626" s="1"/>
      <c r="E626" s="8"/>
      <c r="F626" s="8"/>
      <c r="G626" s="8"/>
      <c r="H626" s="5"/>
      <c r="I626" s="5"/>
      <c r="J626" s="5"/>
    </row>
    <row r="627" spans="2:10">
      <c r="B627" s="1"/>
      <c r="C627" s="1"/>
      <c r="D627" s="1"/>
      <c r="E627" s="8"/>
      <c r="F627" s="8"/>
      <c r="G627" s="8"/>
      <c r="H627" s="5"/>
      <c r="I627" s="5"/>
      <c r="J627" s="5"/>
    </row>
    <row r="628" spans="2:10">
      <c r="B628" s="1"/>
      <c r="C628" s="1"/>
      <c r="D628" s="1"/>
      <c r="E628" s="8"/>
      <c r="F628" s="8"/>
      <c r="G628" s="8"/>
      <c r="H628" s="5"/>
      <c r="I628" s="5"/>
      <c r="J628" s="5"/>
    </row>
    <row r="629" spans="2:10">
      <c r="B629" s="1"/>
      <c r="C629" s="1"/>
      <c r="D629" s="1"/>
      <c r="E629" s="8"/>
      <c r="F629" s="8"/>
      <c r="G629" s="8"/>
      <c r="H629" s="5"/>
      <c r="I629" s="5"/>
      <c r="J629" s="5"/>
    </row>
    <row r="630" spans="2:10">
      <c r="B630" s="1"/>
      <c r="C630" s="1"/>
      <c r="D630" s="1"/>
      <c r="E630" s="8"/>
      <c r="F630" s="8"/>
      <c r="G630" s="8"/>
      <c r="H630" s="5"/>
      <c r="I630" s="5"/>
      <c r="J630" s="5"/>
    </row>
    <row r="631" spans="2:10">
      <c r="B631" s="1"/>
      <c r="C631" s="1"/>
      <c r="D631" s="1"/>
      <c r="E631" s="8"/>
      <c r="F631" s="8"/>
      <c r="G631" s="8"/>
      <c r="H631" s="5"/>
      <c r="I631" s="5"/>
      <c r="J631" s="5"/>
    </row>
    <row r="632" spans="2:10">
      <c r="B632" s="1"/>
      <c r="C632" s="1"/>
      <c r="D632" s="1"/>
      <c r="E632" s="8"/>
      <c r="F632" s="8"/>
      <c r="G632" s="8"/>
      <c r="H632" s="5"/>
      <c r="I632" s="5"/>
      <c r="J632" s="5"/>
    </row>
    <row r="633" spans="2:10">
      <c r="B633" s="1"/>
      <c r="C633" s="1"/>
      <c r="D633" s="1"/>
      <c r="E633" s="8"/>
      <c r="F633" s="8"/>
      <c r="G633" s="8"/>
      <c r="H633" s="5"/>
      <c r="I633" s="5"/>
      <c r="J633" s="5"/>
    </row>
    <row r="634" spans="2:10">
      <c r="B634" s="1"/>
      <c r="C634" s="1"/>
      <c r="D634" s="1"/>
      <c r="E634" s="8"/>
      <c r="F634" s="8"/>
      <c r="G634" s="8"/>
      <c r="H634" s="5"/>
      <c r="I634" s="5"/>
      <c r="J634" s="5"/>
    </row>
    <row r="635" spans="2:10">
      <c r="B635" s="1"/>
      <c r="C635" s="1"/>
      <c r="D635" s="1"/>
      <c r="E635" s="8"/>
      <c r="F635" s="8"/>
      <c r="G635" s="8"/>
      <c r="H635" s="5"/>
      <c r="I635" s="5"/>
      <c r="J635" s="5"/>
    </row>
    <row r="636" spans="2:10">
      <c r="B636" s="1"/>
      <c r="C636" s="1"/>
      <c r="D636" s="1"/>
      <c r="E636" s="8"/>
      <c r="F636" s="8"/>
      <c r="G636" s="8"/>
      <c r="H636" s="5"/>
      <c r="I636" s="5"/>
      <c r="J636" s="5"/>
    </row>
    <row r="637" spans="2:10">
      <c r="B637" s="1"/>
      <c r="C637" s="1"/>
      <c r="D637" s="1"/>
      <c r="E637" s="8"/>
      <c r="F637" s="8"/>
      <c r="G637" s="8"/>
      <c r="H637" s="5"/>
      <c r="I637" s="5"/>
      <c r="J637" s="5"/>
    </row>
    <row r="638" spans="2:10">
      <c r="B638" s="1"/>
      <c r="C638" s="1"/>
      <c r="D638" s="1"/>
      <c r="E638" s="8"/>
      <c r="F638" s="8"/>
      <c r="G638" s="8"/>
      <c r="H638" s="5"/>
      <c r="I638" s="5"/>
      <c r="J638" s="5"/>
    </row>
    <row r="639" spans="2:10">
      <c r="B639" s="1"/>
      <c r="C639" s="1"/>
      <c r="D639" s="1"/>
      <c r="E639" s="8"/>
      <c r="F639" s="8"/>
      <c r="G639" s="8"/>
      <c r="H639" s="5"/>
      <c r="I639" s="5"/>
      <c r="J639" s="5"/>
    </row>
    <row r="640" spans="2:10">
      <c r="B640" s="1"/>
      <c r="C640" s="1"/>
      <c r="D640" s="1"/>
      <c r="E640" s="8"/>
      <c r="F640" s="8"/>
      <c r="G640" s="8"/>
      <c r="H640" s="5"/>
      <c r="I640" s="5"/>
      <c r="J640" s="5"/>
    </row>
    <row r="641" spans="2:10">
      <c r="B641" s="1"/>
      <c r="C641" s="1"/>
      <c r="D641" s="1"/>
      <c r="E641" s="8"/>
      <c r="F641" s="8"/>
      <c r="G641" s="8"/>
      <c r="H641" s="5"/>
      <c r="I641" s="5"/>
      <c r="J641" s="5"/>
    </row>
    <row r="642" spans="2:10">
      <c r="B642" s="1"/>
      <c r="C642" s="1"/>
      <c r="D642" s="1"/>
      <c r="E642" s="8"/>
      <c r="F642" s="8"/>
      <c r="G642" s="8"/>
      <c r="H642" s="5"/>
      <c r="I642" s="5"/>
      <c r="J642" s="5"/>
    </row>
    <row r="643" spans="2:10">
      <c r="B643" s="1"/>
      <c r="C643" s="1"/>
      <c r="D643" s="1"/>
      <c r="E643" s="8"/>
      <c r="F643" s="8"/>
      <c r="G643" s="8"/>
      <c r="H643" s="5"/>
      <c r="I643" s="5"/>
      <c r="J643" s="5"/>
    </row>
    <row r="644" spans="2:10">
      <c r="B644" s="1"/>
      <c r="C644" s="1"/>
      <c r="D644" s="1"/>
      <c r="E644" s="8"/>
      <c r="F644" s="8"/>
      <c r="G644" s="8"/>
      <c r="H644" s="5"/>
      <c r="I644" s="5"/>
      <c r="J644" s="5"/>
    </row>
    <row r="645" spans="2:10">
      <c r="B645" s="1"/>
      <c r="C645" s="1"/>
      <c r="D645" s="1"/>
      <c r="E645" s="8"/>
      <c r="F645" s="8"/>
      <c r="G645" s="8"/>
      <c r="H645" s="5"/>
      <c r="I645" s="5"/>
      <c r="J645" s="5"/>
    </row>
    <row r="646" spans="2:10">
      <c r="B646" s="1"/>
      <c r="C646" s="1"/>
      <c r="D646" s="1"/>
      <c r="E646" s="8"/>
      <c r="F646" s="8"/>
      <c r="G646" s="8"/>
      <c r="H646" s="5"/>
      <c r="I646" s="5"/>
      <c r="J646" s="5"/>
    </row>
    <row r="647" spans="2:10">
      <c r="B647" s="1"/>
      <c r="C647" s="1"/>
      <c r="D647" s="1"/>
      <c r="E647" s="8"/>
      <c r="F647" s="8"/>
      <c r="G647" s="8"/>
      <c r="H647" s="5"/>
      <c r="I647" s="5"/>
      <c r="J647" s="5"/>
    </row>
    <row r="648" spans="2:10">
      <c r="B648" s="1"/>
      <c r="C648" s="1"/>
      <c r="D648" s="1"/>
      <c r="E648" s="8"/>
      <c r="F648" s="8"/>
      <c r="G648" s="8"/>
      <c r="H648" s="5"/>
      <c r="I648" s="5"/>
      <c r="J648" s="5"/>
    </row>
    <row r="649" spans="2:10">
      <c r="B649" s="1"/>
      <c r="C649" s="1"/>
      <c r="D649" s="1"/>
      <c r="E649" s="8"/>
      <c r="F649" s="8"/>
      <c r="G649" s="8"/>
      <c r="H649" s="5"/>
      <c r="I649" s="5"/>
      <c r="J649" s="5"/>
    </row>
    <row r="650" spans="2:10">
      <c r="B650" s="1"/>
      <c r="C650" s="1"/>
      <c r="D650" s="1"/>
      <c r="E650" s="8"/>
      <c r="F650" s="8"/>
      <c r="G650" s="8"/>
      <c r="H650" s="5"/>
      <c r="I650" s="5"/>
      <c r="J650" s="5"/>
    </row>
    <row r="651" spans="2:10">
      <c r="B651" s="1"/>
      <c r="C651" s="1"/>
      <c r="D651" s="1"/>
      <c r="E651" s="8"/>
      <c r="F651" s="8"/>
      <c r="G651" s="8"/>
      <c r="H651" s="5"/>
      <c r="I651" s="5"/>
      <c r="J651" s="5"/>
    </row>
    <row r="652" spans="2:10">
      <c r="B652" s="1"/>
      <c r="C652" s="1"/>
      <c r="D652" s="1"/>
      <c r="E652" s="8"/>
      <c r="F652" s="8"/>
      <c r="G652" s="8"/>
      <c r="H652" s="5"/>
      <c r="I652" s="5"/>
      <c r="J652" s="5"/>
    </row>
    <row r="653" spans="2:10">
      <c r="B653" s="1"/>
      <c r="C653" s="1"/>
      <c r="D653" s="1"/>
      <c r="E653" s="8"/>
      <c r="F653" s="8"/>
      <c r="G653" s="8"/>
      <c r="H653" s="5"/>
      <c r="I653" s="5"/>
      <c r="J653" s="5"/>
    </row>
    <row r="654" spans="2:10">
      <c r="B654" s="1"/>
      <c r="C654" s="1"/>
      <c r="D654" s="1"/>
      <c r="E654" s="8"/>
      <c r="F654" s="8"/>
      <c r="G654" s="8"/>
      <c r="H654" s="5"/>
      <c r="I654" s="5"/>
      <c r="J654" s="5"/>
    </row>
    <row r="655" spans="2:10">
      <c r="B655" s="1"/>
      <c r="C655" s="1"/>
      <c r="D655" s="1"/>
      <c r="E655" s="8"/>
      <c r="F655" s="8"/>
      <c r="G655" s="8"/>
      <c r="H655" s="5"/>
      <c r="I655" s="5"/>
      <c r="J655" s="5"/>
    </row>
    <row r="656" spans="2:10">
      <c r="B656" s="1"/>
      <c r="C656" s="1"/>
      <c r="D656" s="1"/>
      <c r="E656" s="8"/>
      <c r="F656" s="8"/>
      <c r="G656" s="8"/>
      <c r="H656" s="5"/>
      <c r="I656" s="5"/>
      <c r="J656" s="5"/>
    </row>
    <row r="657" spans="2:10">
      <c r="B657" s="1"/>
      <c r="C657" s="1"/>
      <c r="D657" s="1"/>
      <c r="E657" s="8"/>
      <c r="F657" s="8"/>
      <c r="G657" s="8"/>
      <c r="H657" s="5"/>
      <c r="I657" s="5"/>
      <c r="J657" s="5"/>
    </row>
    <row r="658" spans="2:10">
      <c r="B658" s="1"/>
      <c r="C658" s="1"/>
      <c r="D658" s="1"/>
      <c r="E658" s="8"/>
      <c r="F658" s="8"/>
      <c r="G658" s="8"/>
      <c r="H658" s="5"/>
      <c r="I658" s="5"/>
      <c r="J658" s="5"/>
    </row>
    <row r="659" spans="2:10">
      <c r="B659" s="1"/>
      <c r="C659" s="1"/>
      <c r="D659" s="1"/>
      <c r="E659" s="8"/>
      <c r="F659" s="8"/>
      <c r="G659" s="8"/>
      <c r="H659" s="5"/>
      <c r="I659" s="5"/>
      <c r="J659" s="5"/>
    </row>
    <row r="660" spans="2:10">
      <c r="B660" s="1"/>
      <c r="C660" s="1"/>
      <c r="D660" s="1"/>
      <c r="E660" s="8"/>
      <c r="F660" s="8"/>
      <c r="G660" s="8"/>
      <c r="H660" s="5"/>
      <c r="I660" s="5"/>
      <c r="J660" s="5"/>
    </row>
    <row r="661" spans="2:10">
      <c r="B661" s="1"/>
      <c r="C661" s="1"/>
      <c r="D661" s="1"/>
      <c r="E661" s="8"/>
      <c r="F661" s="8"/>
      <c r="G661" s="8"/>
      <c r="H661" s="5"/>
      <c r="I661" s="5"/>
      <c r="J661" s="5"/>
    </row>
    <row r="662" spans="2:10">
      <c r="B662" s="1"/>
      <c r="C662" s="1"/>
      <c r="D662" s="1"/>
      <c r="E662" s="8"/>
      <c r="F662" s="8"/>
      <c r="G662" s="8"/>
      <c r="H662" s="5"/>
      <c r="I662" s="5"/>
      <c r="J662" s="5"/>
    </row>
    <row r="663" spans="2:10">
      <c r="B663" s="1"/>
      <c r="C663" s="1"/>
      <c r="D663" s="1"/>
      <c r="E663" s="8"/>
      <c r="F663" s="8"/>
      <c r="G663" s="8"/>
      <c r="H663" s="5"/>
      <c r="I663" s="5"/>
      <c r="J663" s="5"/>
    </row>
    <row r="664" spans="2:10">
      <c r="B664" s="1"/>
      <c r="C664" s="1"/>
      <c r="D664" s="1"/>
      <c r="E664" s="8"/>
      <c r="F664" s="8"/>
      <c r="G664" s="8"/>
      <c r="H664" s="5"/>
      <c r="I664" s="5"/>
      <c r="J664" s="5"/>
    </row>
    <row r="665" spans="2:10">
      <c r="B665" s="1"/>
      <c r="C665" s="1"/>
      <c r="D665" s="1"/>
      <c r="E665" s="8"/>
      <c r="F665" s="8"/>
      <c r="G665" s="8"/>
      <c r="H665" s="5"/>
      <c r="I665" s="5"/>
      <c r="J665" s="5"/>
    </row>
    <row r="666" spans="2:10">
      <c r="B666" s="1"/>
      <c r="C666" s="1"/>
      <c r="D666" s="1"/>
      <c r="E666" s="8"/>
      <c r="F666" s="8"/>
      <c r="G666" s="8"/>
      <c r="H666" s="5"/>
      <c r="I666" s="5"/>
      <c r="J666" s="5"/>
    </row>
    <row r="667" spans="2:10">
      <c r="B667" s="1"/>
      <c r="C667" s="1"/>
      <c r="D667" s="1"/>
      <c r="E667" s="8"/>
      <c r="F667" s="8"/>
      <c r="G667" s="8"/>
      <c r="H667" s="5"/>
      <c r="I667" s="5"/>
      <c r="J667" s="5"/>
    </row>
    <row r="668" spans="2:10">
      <c r="B668" s="1"/>
      <c r="C668" s="1"/>
      <c r="D668" s="1"/>
      <c r="E668" s="8"/>
      <c r="F668" s="8"/>
      <c r="G668" s="8"/>
      <c r="H668" s="5"/>
      <c r="I668" s="5"/>
      <c r="J668" s="5"/>
    </row>
    <row r="669" spans="2:10">
      <c r="B669" s="1"/>
      <c r="C669" s="1"/>
      <c r="D669" s="1"/>
      <c r="E669" s="8"/>
      <c r="F669" s="8"/>
      <c r="G669" s="8"/>
      <c r="H669" s="5"/>
      <c r="I669" s="5"/>
      <c r="J669" s="5"/>
    </row>
    <row r="670" spans="2:10">
      <c r="B670" s="1"/>
      <c r="C670" s="1"/>
      <c r="D670" s="1"/>
      <c r="E670" s="8"/>
      <c r="F670" s="8"/>
      <c r="G670" s="8"/>
      <c r="H670" s="5"/>
      <c r="I670" s="5"/>
      <c r="J670" s="5"/>
    </row>
    <row r="671" spans="2:10">
      <c r="B671" s="1"/>
      <c r="C671" s="1"/>
      <c r="D671" s="1"/>
      <c r="E671" s="8"/>
      <c r="F671" s="8"/>
      <c r="G671" s="8"/>
      <c r="H671" s="5"/>
      <c r="I671" s="5"/>
      <c r="J671" s="5"/>
    </row>
    <row r="672" spans="2:10">
      <c r="B672" s="1"/>
      <c r="C672" s="1"/>
      <c r="D672" s="1"/>
      <c r="E672" s="8"/>
      <c r="F672" s="8"/>
      <c r="G672" s="8"/>
      <c r="H672" s="5"/>
      <c r="I672" s="5"/>
      <c r="J672" s="5"/>
    </row>
    <row r="673" spans="2:10">
      <c r="B673" s="1"/>
      <c r="C673" s="1"/>
      <c r="D673" s="1"/>
      <c r="E673" s="8"/>
      <c r="F673" s="8"/>
      <c r="G673" s="8"/>
      <c r="H673" s="5"/>
      <c r="I673" s="5"/>
      <c r="J673" s="5"/>
    </row>
    <row r="674" spans="2:10">
      <c r="B674" s="1"/>
      <c r="C674" s="1"/>
      <c r="D674" s="1"/>
      <c r="E674" s="8"/>
      <c r="F674" s="8"/>
      <c r="G674" s="8"/>
      <c r="H674" s="5"/>
      <c r="I674" s="5"/>
      <c r="J674" s="5"/>
    </row>
    <row r="675" spans="2:10">
      <c r="B675" s="1"/>
      <c r="C675" s="1"/>
      <c r="D675" s="1"/>
      <c r="E675" s="8"/>
      <c r="F675" s="8"/>
      <c r="G675" s="8"/>
      <c r="H675" s="5"/>
      <c r="I675" s="5"/>
      <c r="J675" s="5"/>
    </row>
    <row r="676" spans="2:10">
      <c r="B676" s="1"/>
      <c r="C676" s="1"/>
      <c r="D676" s="1"/>
      <c r="E676" s="8"/>
      <c r="F676" s="8"/>
      <c r="G676" s="8"/>
      <c r="H676" s="5"/>
      <c r="I676" s="5"/>
      <c r="J676" s="5"/>
    </row>
    <row r="677" spans="2:10">
      <c r="B677" s="1"/>
      <c r="C677" s="1"/>
      <c r="D677" s="1"/>
      <c r="E677" s="8"/>
      <c r="F677" s="8"/>
      <c r="G677" s="8"/>
      <c r="H677" s="5"/>
      <c r="I677" s="5"/>
      <c r="J677" s="5"/>
    </row>
    <row r="678" spans="2:10">
      <c r="B678" s="1"/>
      <c r="C678" s="1"/>
      <c r="D678" s="1"/>
      <c r="E678" s="8"/>
      <c r="F678" s="8"/>
      <c r="G678" s="8"/>
      <c r="H678" s="5"/>
      <c r="I678" s="5"/>
      <c r="J678" s="5"/>
    </row>
    <row r="679" spans="2:10">
      <c r="B679" s="1"/>
      <c r="C679" s="1"/>
      <c r="D679" s="1"/>
      <c r="E679" s="8"/>
      <c r="F679" s="8"/>
      <c r="G679" s="8"/>
      <c r="H679" s="5"/>
      <c r="I679" s="5"/>
      <c r="J679" s="5"/>
    </row>
    <row r="680" spans="2:10">
      <c r="B680" s="1"/>
      <c r="C680" s="1"/>
      <c r="D680" s="1"/>
      <c r="E680" s="8"/>
      <c r="F680" s="8"/>
      <c r="G680" s="8"/>
      <c r="H680" s="5"/>
      <c r="I680" s="5"/>
      <c r="J680" s="5"/>
    </row>
    <row r="681" spans="2:10">
      <c r="B681" s="1"/>
      <c r="C681" s="1"/>
      <c r="D681" s="1"/>
      <c r="E681" s="8"/>
      <c r="F681" s="8"/>
      <c r="G681" s="8"/>
      <c r="H681" s="5"/>
      <c r="I681" s="5"/>
      <c r="J681" s="5"/>
    </row>
    <row r="682" spans="2:10">
      <c r="B682" s="1"/>
      <c r="C682" s="1"/>
      <c r="D682" s="1"/>
      <c r="E682" s="8"/>
      <c r="F682" s="8"/>
      <c r="G682" s="8"/>
      <c r="H682" s="5"/>
      <c r="I682" s="5"/>
      <c r="J682" s="5"/>
    </row>
    <row r="683" spans="2:10">
      <c r="B683" s="1"/>
      <c r="C683" s="1"/>
      <c r="D683" s="1"/>
      <c r="E683" s="8"/>
      <c r="F683" s="8"/>
      <c r="G683" s="8"/>
      <c r="H683" s="5"/>
      <c r="I683" s="5"/>
      <c r="J683" s="5"/>
    </row>
    <row r="684" spans="2:10">
      <c r="B684" s="1"/>
      <c r="C684" s="1"/>
      <c r="D684" s="1"/>
      <c r="E684" s="8"/>
      <c r="F684" s="8"/>
      <c r="G684" s="8"/>
      <c r="H684" s="5"/>
      <c r="I684" s="5"/>
      <c r="J684" s="5"/>
    </row>
    <row r="685" spans="2:10">
      <c r="B685" s="1"/>
      <c r="C685" s="1"/>
      <c r="D685" s="1"/>
      <c r="E685" s="8"/>
      <c r="F685" s="8"/>
      <c r="G685" s="8"/>
      <c r="H685" s="5"/>
      <c r="I685" s="5"/>
      <c r="J685" s="5"/>
    </row>
    <row r="686" spans="2:10">
      <c r="B686" s="1"/>
      <c r="C686" s="1"/>
      <c r="D686" s="1"/>
      <c r="E686" s="8"/>
      <c r="F686" s="8"/>
      <c r="G686" s="8"/>
      <c r="H686" s="5"/>
      <c r="I686" s="5"/>
      <c r="J686" s="5"/>
    </row>
    <row r="687" spans="2:10">
      <c r="B687" s="1"/>
      <c r="C687" s="1"/>
      <c r="D687" s="1"/>
      <c r="E687" s="8"/>
      <c r="F687" s="8"/>
      <c r="G687" s="8"/>
      <c r="H687" s="5"/>
      <c r="I687" s="5"/>
      <c r="J687" s="5"/>
    </row>
    <row r="688" spans="2:10">
      <c r="B688" s="1"/>
      <c r="C688" s="1"/>
      <c r="D688" s="1"/>
      <c r="E688" s="8"/>
      <c r="F688" s="8"/>
      <c r="G688" s="8"/>
      <c r="H688" s="5"/>
      <c r="I688" s="5"/>
      <c r="J688" s="5"/>
    </row>
    <row r="689" spans="2:10">
      <c r="B689" s="1"/>
      <c r="C689" s="1"/>
      <c r="D689" s="1"/>
      <c r="E689" s="8"/>
      <c r="F689" s="8"/>
      <c r="G689" s="8"/>
      <c r="H689" s="5"/>
      <c r="I689" s="5"/>
      <c r="J689" s="5"/>
    </row>
    <row r="690" spans="2:10">
      <c r="B690" s="1"/>
      <c r="C690" s="1"/>
      <c r="D690" s="1"/>
      <c r="E690" s="8"/>
      <c r="F690" s="8"/>
      <c r="G690" s="8"/>
      <c r="H690" s="5"/>
      <c r="I690" s="5"/>
      <c r="J690" s="5"/>
    </row>
    <row r="691" spans="2:10">
      <c r="B691" s="1"/>
      <c r="C691" s="1"/>
      <c r="D691" s="1"/>
      <c r="E691" s="8"/>
      <c r="F691" s="8"/>
      <c r="G691" s="8"/>
      <c r="H691" s="5"/>
      <c r="I691" s="5"/>
      <c r="J691" s="5"/>
    </row>
    <row r="692" spans="2:10">
      <c r="B692" s="1"/>
      <c r="C692" s="1"/>
      <c r="D692" s="1"/>
      <c r="E692" s="8"/>
      <c r="F692" s="8"/>
      <c r="G692" s="8"/>
      <c r="H692" s="5"/>
      <c r="I692" s="5"/>
      <c r="J692" s="5"/>
    </row>
    <row r="693" spans="2:10">
      <c r="B693" s="1"/>
      <c r="C693" s="1"/>
      <c r="D693" s="1"/>
      <c r="E693" s="8"/>
      <c r="F693" s="8"/>
      <c r="G693" s="8"/>
      <c r="H693" s="5"/>
      <c r="I693" s="5"/>
      <c r="J693" s="5"/>
    </row>
    <row r="694" spans="2:10">
      <c r="B694" s="1"/>
      <c r="C694" s="1"/>
      <c r="D694" s="1"/>
      <c r="E694" s="8"/>
      <c r="F694" s="8"/>
      <c r="G694" s="8"/>
      <c r="H694" s="5"/>
      <c r="I694" s="5"/>
      <c r="J694" s="5"/>
    </row>
    <row r="695" spans="2:10">
      <c r="B695" s="1"/>
      <c r="C695" s="1"/>
      <c r="D695" s="1"/>
      <c r="E695" s="8"/>
      <c r="F695" s="8"/>
      <c r="G695" s="8"/>
      <c r="H695" s="5"/>
      <c r="I695" s="5"/>
      <c r="J695" s="5"/>
    </row>
    <row r="696" spans="2:10">
      <c r="B696" s="1"/>
      <c r="C696" s="1"/>
      <c r="D696" s="1"/>
      <c r="E696" s="8"/>
      <c r="F696" s="8"/>
      <c r="G696" s="8"/>
      <c r="H696" s="5"/>
      <c r="I696" s="5"/>
      <c r="J696" s="5"/>
    </row>
    <row r="697" spans="2:10">
      <c r="B697" s="1"/>
      <c r="C697" s="1"/>
      <c r="D697" s="1"/>
      <c r="E697" s="8"/>
      <c r="F697" s="8"/>
      <c r="G697" s="8"/>
      <c r="H697" s="5"/>
      <c r="I697" s="5"/>
      <c r="J697" s="5"/>
    </row>
    <row r="698" spans="2:10">
      <c r="B698" s="1"/>
      <c r="C698" s="1"/>
      <c r="D698" s="1"/>
      <c r="E698" s="8"/>
      <c r="F698" s="8"/>
      <c r="G698" s="8"/>
      <c r="H698" s="5"/>
      <c r="I698" s="5"/>
      <c r="J698" s="5"/>
    </row>
    <row r="699" spans="2:10">
      <c r="B699" s="1"/>
      <c r="C699" s="1"/>
      <c r="D699" s="1"/>
      <c r="E699" s="8"/>
      <c r="F699" s="8"/>
      <c r="G699" s="8"/>
      <c r="H699" s="5"/>
      <c r="I699" s="5"/>
      <c r="J699" s="5"/>
    </row>
    <row r="700" spans="2:10">
      <c r="B700" s="1"/>
      <c r="C700" s="1"/>
      <c r="D700" s="1"/>
      <c r="E700" s="8"/>
      <c r="F700" s="8"/>
      <c r="G700" s="8"/>
      <c r="H700" s="5"/>
      <c r="I700" s="5"/>
      <c r="J700" s="5"/>
    </row>
    <row r="701" spans="2:10">
      <c r="B701" s="1"/>
      <c r="C701" s="1"/>
      <c r="D701" s="1"/>
      <c r="E701" s="8"/>
      <c r="F701" s="8"/>
      <c r="G701" s="8"/>
      <c r="H701" s="5"/>
      <c r="I701" s="5"/>
      <c r="J701" s="5"/>
    </row>
    <row r="702" spans="2:10">
      <c r="B702" s="1"/>
      <c r="C702" s="1"/>
      <c r="D702" s="1"/>
      <c r="E702" s="8"/>
      <c r="F702" s="8"/>
      <c r="G702" s="8"/>
      <c r="H702" s="5"/>
      <c r="I702" s="5"/>
      <c r="J702" s="5"/>
    </row>
    <row r="703" spans="2:10">
      <c r="B703" s="1"/>
      <c r="C703" s="1"/>
      <c r="D703" s="1"/>
      <c r="E703" s="8"/>
      <c r="F703" s="8"/>
      <c r="G703" s="8"/>
      <c r="H703" s="5"/>
      <c r="I703" s="5"/>
      <c r="J703" s="5"/>
    </row>
    <row r="704" spans="2:10">
      <c r="B704" s="1"/>
      <c r="C704" s="1"/>
      <c r="D704" s="1"/>
      <c r="E704" s="8"/>
      <c r="F704" s="8"/>
      <c r="G704" s="8"/>
      <c r="H704" s="5"/>
      <c r="I704" s="5"/>
      <c r="J704" s="5"/>
    </row>
    <row r="705" spans="2:10">
      <c r="B705" s="1"/>
      <c r="C705" s="1"/>
      <c r="D705" s="1"/>
      <c r="E705" s="8"/>
      <c r="F705" s="8"/>
      <c r="G705" s="8"/>
      <c r="H705" s="5"/>
      <c r="I705" s="5"/>
      <c r="J705" s="5"/>
    </row>
    <row r="706" spans="2:10">
      <c r="B706" s="1"/>
      <c r="C706" s="1"/>
      <c r="D706" s="1"/>
      <c r="E706" s="8"/>
      <c r="F706" s="8"/>
      <c r="G706" s="8"/>
      <c r="H706" s="5"/>
      <c r="I706" s="5"/>
      <c r="J706" s="5"/>
    </row>
    <row r="707" spans="2:10">
      <c r="B707" s="1"/>
      <c r="C707" s="1"/>
      <c r="D707" s="1"/>
      <c r="E707" s="8"/>
      <c r="F707" s="8"/>
      <c r="G707" s="8"/>
      <c r="H707" s="5"/>
      <c r="I707" s="5"/>
      <c r="J707" s="5"/>
    </row>
    <row r="708" spans="2:10">
      <c r="B708" s="1"/>
      <c r="C708" s="1"/>
      <c r="D708" s="1"/>
      <c r="E708" s="8"/>
      <c r="F708" s="8"/>
      <c r="G708" s="8"/>
      <c r="H708" s="5"/>
      <c r="I708" s="5"/>
      <c r="J708" s="5"/>
    </row>
    <row r="709" spans="2:10">
      <c r="B709" s="1"/>
      <c r="C709" s="1"/>
      <c r="D709" s="1"/>
      <c r="E709" s="8"/>
      <c r="F709" s="8"/>
      <c r="G709" s="8"/>
      <c r="H709" s="5"/>
      <c r="I709" s="5"/>
      <c r="J709" s="5"/>
    </row>
    <row r="710" spans="2:10">
      <c r="B710" s="1"/>
      <c r="C710" s="1"/>
      <c r="D710" s="1"/>
      <c r="E710" s="8"/>
      <c r="F710" s="8"/>
      <c r="G710" s="8"/>
      <c r="H710" s="5"/>
      <c r="I710" s="5"/>
      <c r="J710" s="5"/>
    </row>
    <row r="711" spans="2:10">
      <c r="B711" s="1"/>
      <c r="C711" s="1"/>
      <c r="D711" s="1"/>
      <c r="E711" s="8"/>
      <c r="F711" s="8"/>
      <c r="G711" s="8"/>
      <c r="H711" s="5"/>
      <c r="I711" s="5"/>
      <c r="J711" s="5"/>
    </row>
    <row r="712" spans="2:10">
      <c r="B712" s="1"/>
      <c r="C712" s="1"/>
      <c r="D712" s="1"/>
      <c r="E712" s="8"/>
      <c r="F712" s="8"/>
      <c r="G712" s="8"/>
      <c r="H712" s="5"/>
      <c r="I712" s="5"/>
      <c r="J712" s="5"/>
    </row>
    <row r="713" spans="2:10">
      <c r="B713" s="1"/>
      <c r="C713" s="1"/>
      <c r="D713" s="1"/>
      <c r="E713" s="8"/>
      <c r="F713" s="8"/>
      <c r="G713" s="8"/>
      <c r="H713" s="5"/>
      <c r="I713" s="5"/>
      <c r="J713" s="5"/>
    </row>
    <row r="714" spans="2:10">
      <c r="B714" s="1"/>
      <c r="C714" s="1"/>
      <c r="D714" s="1"/>
      <c r="E714" s="8"/>
      <c r="F714" s="8"/>
      <c r="G714" s="8"/>
      <c r="H714" s="5"/>
      <c r="I714" s="5"/>
      <c r="J714" s="5"/>
    </row>
    <row r="715" spans="2:10">
      <c r="B715" s="1"/>
      <c r="C715" s="1"/>
      <c r="D715" s="1"/>
      <c r="E715" s="8"/>
      <c r="F715" s="8"/>
      <c r="G715" s="8"/>
      <c r="H715" s="5"/>
      <c r="I715" s="5"/>
      <c r="J715" s="5"/>
    </row>
    <row r="716" spans="2:10">
      <c r="B716" s="1"/>
      <c r="C716" s="1"/>
      <c r="D716" s="1"/>
      <c r="E716" s="8"/>
      <c r="F716" s="8"/>
      <c r="G716" s="8"/>
      <c r="H716" s="5"/>
      <c r="I716" s="5"/>
      <c r="J716" s="5"/>
    </row>
    <row r="717" spans="2:10">
      <c r="B717" s="1"/>
      <c r="C717" s="1"/>
      <c r="D717" s="1"/>
      <c r="E717" s="8"/>
      <c r="F717" s="8"/>
      <c r="G717" s="8"/>
      <c r="H717" s="5"/>
      <c r="I717" s="5"/>
      <c r="J717" s="5"/>
    </row>
    <row r="718" spans="2:10">
      <c r="B718" s="1"/>
      <c r="C718" s="1"/>
      <c r="D718" s="1"/>
      <c r="E718" s="8"/>
      <c r="F718" s="8"/>
      <c r="G718" s="8"/>
      <c r="H718" s="5"/>
      <c r="I718" s="5"/>
      <c r="J718" s="5"/>
    </row>
    <row r="719" spans="2:10">
      <c r="B719" s="1"/>
      <c r="C719" s="1"/>
      <c r="D719" s="1"/>
      <c r="E719" s="8"/>
      <c r="F719" s="8"/>
      <c r="G719" s="8"/>
      <c r="H719" s="5"/>
      <c r="I719" s="5"/>
      <c r="J719" s="5"/>
    </row>
    <row r="720" spans="2:10">
      <c r="B720" s="1"/>
      <c r="C720" s="1"/>
      <c r="D720" s="1"/>
      <c r="E720" s="8"/>
      <c r="F720" s="8"/>
      <c r="G720" s="8"/>
      <c r="H720" s="5"/>
      <c r="I720" s="5"/>
      <c r="J720" s="5"/>
    </row>
    <row r="721" spans="2:10">
      <c r="B721" s="1"/>
      <c r="C721" s="1"/>
      <c r="D721" s="1"/>
      <c r="E721" s="8"/>
      <c r="F721" s="8"/>
      <c r="G721" s="8"/>
      <c r="H721" s="5"/>
      <c r="I721" s="5"/>
      <c r="J721" s="5"/>
    </row>
    <row r="722" spans="2:10">
      <c r="B722" s="1"/>
      <c r="C722" s="1"/>
      <c r="D722" s="1"/>
      <c r="E722" s="8"/>
      <c r="F722" s="8"/>
      <c r="G722" s="8"/>
      <c r="H722" s="5"/>
      <c r="I722" s="5"/>
      <c r="J722" s="5"/>
    </row>
    <row r="723" spans="2:10">
      <c r="B723" s="1"/>
      <c r="C723" s="1"/>
      <c r="D723" s="1"/>
      <c r="E723" s="8"/>
      <c r="F723" s="8"/>
      <c r="G723" s="8"/>
      <c r="H723" s="5"/>
      <c r="I723" s="5"/>
      <c r="J723" s="5"/>
    </row>
    <row r="724" spans="2:10">
      <c r="B724" s="1"/>
      <c r="C724" s="1"/>
      <c r="D724" s="1"/>
      <c r="E724" s="8"/>
      <c r="F724" s="8"/>
      <c r="G724" s="8"/>
      <c r="H724" s="5"/>
      <c r="I724" s="5"/>
      <c r="J724" s="5"/>
    </row>
    <row r="725" spans="2:10">
      <c r="B725" s="1"/>
      <c r="C725" s="1"/>
      <c r="D725" s="1"/>
      <c r="E725" s="8"/>
      <c r="F725" s="8"/>
      <c r="G725" s="8"/>
      <c r="H725" s="5"/>
      <c r="I725" s="5"/>
      <c r="J725" s="5"/>
    </row>
    <row r="726" spans="2:10">
      <c r="B726" s="1"/>
      <c r="C726" s="1"/>
      <c r="D726" s="1"/>
      <c r="E726" s="8"/>
      <c r="F726" s="8"/>
      <c r="G726" s="8"/>
      <c r="H726" s="5"/>
      <c r="I726" s="5"/>
      <c r="J726" s="5"/>
    </row>
    <row r="727" spans="2:10">
      <c r="B727" s="1"/>
      <c r="C727" s="1"/>
      <c r="D727" s="1"/>
      <c r="E727" s="8"/>
      <c r="F727" s="8"/>
      <c r="G727" s="8"/>
      <c r="H727" s="5"/>
      <c r="I727" s="5"/>
      <c r="J727" s="5"/>
    </row>
    <row r="728" spans="2:10">
      <c r="B728" s="1"/>
      <c r="C728" s="1"/>
      <c r="D728" s="1"/>
      <c r="E728" s="8"/>
      <c r="F728" s="8"/>
      <c r="G728" s="8"/>
      <c r="H728" s="5"/>
      <c r="I728" s="5"/>
      <c r="J728" s="5"/>
    </row>
    <row r="729" spans="2:10">
      <c r="B729" s="1"/>
      <c r="C729" s="1"/>
      <c r="D729" s="1"/>
      <c r="E729" s="8"/>
      <c r="F729" s="8"/>
      <c r="G729" s="8"/>
      <c r="H729" s="5"/>
      <c r="I729" s="5"/>
      <c r="J729" s="5"/>
    </row>
    <row r="730" spans="2:10">
      <c r="B730" s="1"/>
      <c r="C730" s="1"/>
      <c r="D730" s="1"/>
      <c r="E730" s="8"/>
      <c r="F730" s="8"/>
      <c r="G730" s="8"/>
      <c r="H730" s="5"/>
      <c r="I730" s="5"/>
      <c r="J730" s="5"/>
    </row>
    <row r="731" spans="2:10">
      <c r="B731" s="1"/>
      <c r="C731" s="1"/>
      <c r="D731" s="1"/>
      <c r="E731" s="8"/>
      <c r="F731" s="8"/>
      <c r="G731" s="8"/>
      <c r="H731" s="5"/>
      <c r="I731" s="5"/>
      <c r="J731" s="5"/>
    </row>
    <row r="732" spans="2:10">
      <c r="B732" s="1"/>
      <c r="C732" s="1"/>
      <c r="D732" s="1"/>
      <c r="E732" s="8"/>
      <c r="F732" s="8"/>
      <c r="G732" s="8"/>
      <c r="H732" s="5"/>
      <c r="I732" s="5"/>
      <c r="J732" s="5"/>
    </row>
    <row r="733" spans="2:10">
      <c r="B733" s="1"/>
      <c r="C733" s="1"/>
      <c r="D733" s="1"/>
      <c r="E733" s="8"/>
      <c r="F733" s="8"/>
      <c r="G733" s="8"/>
      <c r="H733" s="5"/>
      <c r="I733" s="5"/>
      <c r="J733" s="5"/>
    </row>
    <row r="734" spans="2:10">
      <c r="B734" s="1"/>
      <c r="C734" s="1"/>
      <c r="D734" s="1"/>
      <c r="E734" s="8"/>
      <c r="F734" s="8"/>
      <c r="G734" s="8"/>
      <c r="H734" s="5"/>
      <c r="I734" s="5"/>
      <c r="J734" s="5"/>
    </row>
    <row r="735" spans="2:10">
      <c r="B735" s="1"/>
      <c r="C735" s="1"/>
      <c r="D735" s="1"/>
      <c r="E735" s="8"/>
      <c r="F735" s="8"/>
      <c r="G735" s="8"/>
      <c r="H735" s="5"/>
      <c r="I735" s="5"/>
      <c r="J735" s="5"/>
    </row>
    <row r="736" spans="2:10">
      <c r="B736" s="1"/>
      <c r="C736" s="1"/>
      <c r="D736" s="1"/>
      <c r="E736" s="8"/>
      <c r="F736" s="8"/>
      <c r="G736" s="8"/>
      <c r="H736" s="5"/>
      <c r="I736" s="5"/>
      <c r="J736" s="5"/>
    </row>
    <row r="737" spans="2:10">
      <c r="B737" s="1"/>
      <c r="C737" s="1"/>
      <c r="D737" s="1"/>
      <c r="E737" s="8"/>
      <c r="F737" s="8"/>
      <c r="G737" s="8"/>
      <c r="H737" s="5"/>
      <c r="I737" s="5"/>
      <c r="J737" s="5"/>
    </row>
    <row r="738" spans="2:10">
      <c r="B738" s="1"/>
      <c r="C738" s="1"/>
      <c r="D738" s="1"/>
      <c r="E738" s="8"/>
      <c r="F738" s="8"/>
      <c r="G738" s="8"/>
      <c r="H738" s="5"/>
      <c r="I738" s="5"/>
      <c r="J738" s="5"/>
    </row>
    <row r="739" spans="2:10">
      <c r="B739" s="1"/>
      <c r="C739" s="1"/>
      <c r="D739" s="1"/>
      <c r="E739" s="8"/>
      <c r="F739" s="8"/>
      <c r="G739" s="8"/>
      <c r="H739" s="5"/>
      <c r="I739" s="5"/>
      <c r="J739" s="5"/>
    </row>
    <row r="740" spans="2:10">
      <c r="B740" s="1"/>
      <c r="C740" s="1"/>
      <c r="D740" s="1"/>
      <c r="E740" s="8"/>
      <c r="F740" s="8"/>
      <c r="G740" s="8"/>
      <c r="H740" s="5"/>
      <c r="I740" s="5"/>
      <c r="J740" s="5"/>
    </row>
    <row r="741" spans="2:10">
      <c r="B741" s="1"/>
      <c r="C741" s="1"/>
      <c r="D741" s="1"/>
      <c r="E741" s="8"/>
      <c r="F741" s="8"/>
      <c r="G741" s="8"/>
      <c r="H741" s="5"/>
      <c r="I741" s="5"/>
      <c r="J741" s="5"/>
    </row>
    <row r="742" spans="2:10">
      <c r="B742" s="1"/>
      <c r="C742" s="1"/>
      <c r="D742" s="1"/>
      <c r="E742" s="8"/>
      <c r="F742" s="8"/>
      <c r="G742" s="8"/>
      <c r="H742" s="5"/>
      <c r="I742" s="5"/>
      <c r="J742" s="5"/>
    </row>
    <row r="743" spans="2:10">
      <c r="B743" s="1"/>
      <c r="C743" s="1"/>
      <c r="D743" s="1"/>
      <c r="E743" s="8"/>
      <c r="F743" s="8"/>
      <c r="G743" s="8"/>
      <c r="H743" s="5"/>
      <c r="I743" s="5"/>
      <c r="J743" s="5"/>
    </row>
    <row r="744" spans="2:10">
      <c r="B744" s="1"/>
      <c r="C744" s="1"/>
      <c r="D744" s="1"/>
      <c r="E744" s="8"/>
      <c r="F744" s="8"/>
      <c r="G744" s="8"/>
      <c r="H744" s="5"/>
      <c r="I744" s="5"/>
      <c r="J744" s="5"/>
    </row>
    <row r="745" spans="2:10">
      <c r="B745" s="1"/>
      <c r="C745" s="1"/>
      <c r="D745" s="1"/>
      <c r="E745" s="8"/>
      <c r="F745" s="8"/>
      <c r="G745" s="8"/>
      <c r="H745" s="5"/>
      <c r="I745" s="5"/>
      <c r="J745" s="5"/>
    </row>
    <row r="746" spans="2:10">
      <c r="B746" s="1"/>
      <c r="C746" s="1"/>
      <c r="D746" s="1"/>
      <c r="E746" s="8"/>
      <c r="F746" s="8"/>
      <c r="G746" s="8"/>
      <c r="H746" s="5"/>
      <c r="I746" s="5"/>
      <c r="J746" s="5"/>
    </row>
    <row r="747" spans="2:10">
      <c r="B747" s="1"/>
      <c r="C747" s="1"/>
      <c r="D747" s="1"/>
      <c r="E747" s="8"/>
      <c r="F747" s="8"/>
      <c r="G747" s="8"/>
      <c r="H747" s="5"/>
      <c r="I747" s="5"/>
      <c r="J747" s="5"/>
    </row>
    <row r="748" spans="2:10">
      <c r="B748" s="1"/>
      <c r="C748" s="1"/>
      <c r="D748" s="1"/>
      <c r="E748" s="8"/>
      <c r="F748" s="8"/>
      <c r="G748" s="8"/>
      <c r="H748" s="5"/>
      <c r="I748" s="5"/>
      <c r="J748" s="5"/>
    </row>
    <row r="749" spans="2:10">
      <c r="B749" s="1"/>
      <c r="C749" s="1"/>
      <c r="D749" s="1"/>
      <c r="E749" s="8"/>
      <c r="F749" s="8"/>
      <c r="G749" s="8"/>
      <c r="H749" s="5"/>
      <c r="I749" s="5"/>
      <c r="J749" s="5"/>
    </row>
    <row r="750" spans="2:10">
      <c r="B750" s="1"/>
      <c r="C750" s="1"/>
      <c r="D750" s="1"/>
      <c r="E750" s="8"/>
      <c r="F750" s="8"/>
      <c r="G750" s="8"/>
      <c r="H750" s="5"/>
      <c r="I750" s="5"/>
      <c r="J750" s="5"/>
    </row>
    <row r="751" spans="2:10">
      <c r="B751" s="1"/>
      <c r="C751" s="1"/>
      <c r="D751" s="1"/>
      <c r="E751" s="8"/>
      <c r="F751" s="8"/>
      <c r="G751" s="8"/>
      <c r="H751" s="5"/>
      <c r="I751" s="5"/>
      <c r="J751" s="5"/>
    </row>
    <row r="752" spans="2:10">
      <c r="B752" s="1"/>
      <c r="C752" s="1"/>
      <c r="D752" s="1"/>
      <c r="E752" s="8"/>
      <c r="F752" s="8"/>
      <c r="G752" s="8"/>
      <c r="H752" s="5"/>
      <c r="I752" s="5"/>
      <c r="J752" s="5"/>
    </row>
    <row r="753" spans="2:10">
      <c r="B753" s="1"/>
      <c r="C753" s="1"/>
      <c r="D753" s="1"/>
      <c r="E753" s="8"/>
      <c r="F753" s="8"/>
      <c r="G753" s="8"/>
      <c r="H753" s="5"/>
      <c r="I753" s="5"/>
      <c r="J753" s="5"/>
    </row>
    <row r="754" spans="2:10">
      <c r="B754" s="1"/>
      <c r="C754" s="1"/>
      <c r="D754" s="1"/>
      <c r="E754" s="8"/>
      <c r="F754" s="8"/>
      <c r="G754" s="8"/>
      <c r="H754" s="5"/>
      <c r="I754" s="5"/>
      <c r="J754" s="5"/>
    </row>
    <row r="755" spans="2:10">
      <c r="B755" s="1"/>
      <c r="C755" s="1"/>
      <c r="D755" s="1"/>
      <c r="E755" s="8"/>
      <c r="F755" s="8"/>
      <c r="G755" s="8"/>
      <c r="H755" s="5"/>
      <c r="I755" s="5"/>
      <c r="J755" s="5"/>
    </row>
    <row r="756" spans="2:10">
      <c r="B756" s="1"/>
      <c r="C756" s="1"/>
      <c r="D756" s="1"/>
      <c r="E756" s="8"/>
      <c r="F756" s="8"/>
      <c r="G756" s="8"/>
      <c r="H756" s="5"/>
      <c r="I756" s="5"/>
      <c r="J756" s="5"/>
    </row>
    <row r="757" spans="2:10">
      <c r="B757" s="1"/>
      <c r="C757" s="1"/>
      <c r="D757" s="1"/>
      <c r="E757" s="8"/>
      <c r="F757" s="8"/>
      <c r="G757" s="8"/>
      <c r="H757" s="5"/>
      <c r="I757" s="5"/>
      <c r="J757" s="5"/>
    </row>
    <row r="758" spans="2:10">
      <c r="B758" s="1"/>
      <c r="C758" s="1"/>
      <c r="D758" s="1"/>
      <c r="E758" s="8"/>
      <c r="F758" s="8"/>
      <c r="G758" s="8"/>
      <c r="H758" s="5"/>
      <c r="I758" s="5"/>
      <c r="J758" s="5"/>
    </row>
    <row r="759" spans="2:10">
      <c r="B759" s="1"/>
      <c r="C759" s="1"/>
      <c r="D759" s="1"/>
      <c r="E759" s="8"/>
      <c r="F759" s="8"/>
      <c r="G759" s="8"/>
      <c r="H759" s="5"/>
      <c r="I759" s="5"/>
      <c r="J759" s="5"/>
    </row>
    <row r="760" spans="2:10">
      <c r="B760" s="1"/>
      <c r="C760" s="1"/>
      <c r="D760" s="1"/>
      <c r="E760" s="8"/>
      <c r="F760" s="8"/>
      <c r="G760" s="8"/>
      <c r="H760" s="5"/>
      <c r="I760" s="5"/>
      <c r="J760" s="5"/>
    </row>
    <row r="761" spans="2:10">
      <c r="B761" s="1"/>
      <c r="C761" s="1"/>
      <c r="D761" s="1"/>
      <c r="E761" s="8"/>
      <c r="F761" s="8"/>
      <c r="G761" s="8"/>
      <c r="H761" s="5"/>
      <c r="I761" s="5"/>
      <c r="J761" s="5"/>
    </row>
    <row r="762" spans="2:10">
      <c r="B762" s="1"/>
      <c r="C762" s="1"/>
      <c r="D762" s="1"/>
      <c r="E762" s="8"/>
      <c r="F762" s="8"/>
      <c r="G762" s="8"/>
      <c r="H762" s="5"/>
      <c r="I762" s="5"/>
      <c r="J762" s="5"/>
    </row>
    <row r="763" spans="2:10">
      <c r="B763" s="1"/>
      <c r="C763" s="1"/>
      <c r="D763" s="1"/>
      <c r="E763" s="8"/>
      <c r="F763" s="8"/>
      <c r="G763" s="8"/>
      <c r="H763" s="5"/>
      <c r="I763" s="5"/>
      <c r="J763" s="5"/>
    </row>
    <row r="764" spans="2:10">
      <c r="B764" s="1"/>
      <c r="C764" s="1"/>
      <c r="D764" s="1"/>
      <c r="E764" s="8"/>
      <c r="F764" s="8"/>
      <c r="G764" s="8"/>
      <c r="H764" s="5"/>
      <c r="I764" s="5"/>
      <c r="J764" s="5"/>
    </row>
    <row r="765" spans="2:10">
      <c r="B765" s="1"/>
      <c r="C765" s="1"/>
      <c r="D765" s="1"/>
      <c r="E765" s="8"/>
      <c r="F765" s="8"/>
      <c r="G765" s="8"/>
      <c r="H765" s="5"/>
      <c r="I765" s="5"/>
      <c r="J765" s="5"/>
    </row>
    <row r="766" spans="2:10">
      <c r="B766" s="1"/>
      <c r="C766" s="1"/>
      <c r="D766" s="1"/>
      <c r="E766" s="8"/>
      <c r="F766" s="8"/>
      <c r="G766" s="8"/>
      <c r="H766" s="5"/>
      <c r="I766" s="5"/>
      <c r="J766" s="5"/>
    </row>
    <row r="767" spans="2:10">
      <c r="B767" s="1"/>
      <c r="C767" s="1"/>
      <c r="D767" s="1"/>
      <c r="E767" s="8"/>
      <c r="F767" s="8"/>
      <c r="G767" s="8"/>
      <c r="H767" s="5"/>
      <c r="I767" s="5"/>
      <c r="J767" s="5"/>
    </row>
    <row r="768" spans="2:10">
      <c r="B768" s="1"/>
      <c r="C768" s="1"/>
      <c r="D768" s="1"/>
      <c r="E768" s="8"/>
      <c r="F768" s="8"/>
      <c r="G768" s="8"/>
      <c r="H768" s="5"/>
      <c r="I768" s="5"/>
      <c r="J768" s="5"/>
    </row>
    <row r="769" spans="2:10">
      <c r="B769" s="1"/>
      <c r="C769" s="1"/>
      <c r="D769" s="1"/>
      <c r="E769" s="8"/>
      <c r="F769" s="8"/>
      <c r="G769" s="8"/>
      <c r="H769" s="5"/>
      <c r="I769" s="5"/>
      <c r="J769" s="5"/>
    </row>
    <row r="770" spans="2:10">
      <c r="B770" s="1"/>
      <c r="C770" s="1"/>
      <c r="D770" s="1"/>
      <c r="E770" s="8"/>
      <c r="F770" s="8"/>
      <c r="G770" s="8"/>
      <c r="H770" s="5"/>
      <c r="I770" s="5"/>
      <c r="J770" s="5"/>
    </row>
    <row r="771" spans="2:10">
      <c r="B771" s="1"/>
      <c r="C771" s="1"/>
      <c r="D771" s="1"/>
      <c r="E771" s="8"/>
      <c r="F771" s="8"/>
      <c r="G771" s="8"/>
      <c r="H771" s="5"/>
      <c r="I771" s="5"/>
      <c r="J771" s="5"/>
    </row>
    <row r="772" spans="2:10">
      <c r="B772" s="1"/>
      <c r="C772" s="1"/>
      <c r="D772" s="1"/>
      <c r="E772" s="8"/>
      <c r="F772" s="8"/>
      <c r="G772" s="8"/>
      <c r="H772" s="5"/>
      <c r="I772" s="5"/>
      <c r="J772" s="5"/>
    </row>
    <row r="773" spans="2:10">
      <c r="B773" s="1"/>
      <c r="C773" s="1"/>
      <c r="D773" s="1"/>
      <c r="E773" s="8"/>
      <c r="F773" s="8"/>
      <c r="G773" s="8"/>
      <c r="H773" s="5"/>
      <c r="I773" s="5"/>
      <c r="J773" s="5"/>
    </row>
    <row r="774" spans="2:10">
      <c r="B774" s="1"/>
      <c r="C774" s="1"/>
      <c r="D774" s="1"/>
      <c r="E774" s="8"/>
      <c r="F774" s="8"/>
      <c r="G774" s="8"/>
      <c r="H774" s="5"/>
      <c r="I774" s="5"/>
      <c r="J774" s="5"/>
    </row>
    <row r="775" spans="2:10">
      <c r="B775" s="1"/>
      <c r="C775" s="1"/>
      <c r="D775" s="1"/>
      <c r="E775" s="8"/>
      <c r="F775" s="8"/>
      <c r="G775" s="8"/>
      <c r="H775" s="5"/>
      <c r="I775" s="5"/>
      <c r="J775" s="5"/>
    </row>
    <row r="776" spans="2:10">
      <c r="B776" s="1"/>
      <c r="C776" s="1"/>
      <c r="D776" s="1"/>
      <c r="E776" s="8"/>
      <c r="F776" s="8"/>
      <c r="G776" s="8"/>
      <c r="H776" s="5"/>
      <c r="I776" s="5"/>
      <c r="J776" s="5"/>
    </row>
    <row r="777" spans="2:10">
      <c r="B777" s="1"/>
      <c r="C777" s="1"/>
      <c r="D777" s="1"/>
      <c r="E777" s="8"/>
      <c r="F777" s="8"/>
      <c r="G777" s="8"/>
      <c r="H777" s="5"/>
      <c r="I777" s="5"/>
      <c r="J777" s="5"/>
    </row>
    <row r="778" spans="2:10">
      <c r="B778" s="1"/>
      <c r="C778" s="1"/>
      <c r="D778" s="1"/>
      <c r="E778" s="8"/>
      <c r="F778" s="8"/>
      <c r="G778" s="8"/>
      <c r="H778" s="5"/>
      <c r="I778" s="5"/>
      <c r="J778" s="5"/>
    </row>
    <row r="779" spans="2:10">
      <c r="B779" s="1"/>
      <c r="C779" s="1"/>
      <c r="D779" s="1"/>
      <c r="E779" s="8"/>
      <c r="F779" s="8"/>
      <c r="G779" s="8"/>
      <c r="H779" s="5"/>
      <c r="I779" s="5"/>
      <c r="J779" s="5"/>
    </row>
    <row r="780" spans="2:10">
      <c r="B780" s="1"/>
      <c r="C780" s="1"/>
      <c r="D780" s="1"/>
      <c r="E780" s="8"/>
      <c r="F780" s="8"/>
      <c r="G780" s="8"/>
      <c r="H780" s="5"/>
      <c r="I780" s="5"/>
      <c r="J780" s="5"/>
    </row>
    <row r="781" spans="2:10">
      <c r="B781" s="1"/>
      <c r="C781" s="1"/>
      <c r="D781" s="1"/>
      <c r="E781" s="8"/>
      <c r="F781" s="8"/>
      <c r="G781" s="8"/>
      <c r="H781" s="5"/>
      <c r="I781" s="5"/>
      <c r="J781" s="5"/>
    </row>
    <row r="782" spans="2:10">
      <c r="B782" s="1"/>
      <c r="C782" s="1"/>
      <c r="D782" s="1"/>
      <c r="E782" s="8"/>
      <c r="F782" s="8"/>
      <c r="G782" s="8"/>
      <c r="H782" s="5"/>
      <c r="I782" s="5"/>
      <c r="J782" s="5"/>
    </row>
    <row r="783" spans="2:10">
      <c r="B783" s="1"/>
      <c r="C783" s="1"/>
      <c r="D783" s="1"/>
      <c r="E783" s="8"/>
      <c r="F783" s="8"/>
      <c r="G783" s="8"/>
      <c r="H783" s="5"/>
      <c r="I783" s="5"/>
      <c r="J783" s="5"/>
    </row>
    <row r="784" spans="2:10">
      <c r="B784" s="1"/>
      <c r="C784" s="1"/>
      <c r="D784" s="1"/>
      <c r="E784" s="8"/>
      <c r="F784" s="8"/>
      <c r="G784" s="8"/>
      <c r="H784" s="5"/>
      <c r="I784" s="5"/>
      <c r="J784" s="5"/>
    </row>
    <row r="785" spans="2:10">
      <c r="B785" s="1"/>
      <c r="C785" s="1"/>
      <c r="D785" s="1"/>
      <c r="E785" s="8"/>
      <c r="F785" s="8"/>
      <c r="G785" s="8"/>
      <c r="H785" s="5"/>
      <c r="I785" s="5"/>
      <c r="J785" s="5"/>
    </row>
    <row r="786" spans="2:10">
      <c r="B786" s="1"/>
      <c r="C786" s="1"/>
      <c r="D786" s="1"/>
      <c r="E786" s="8"/>
      <c r="F786" s="8"/>
      <c r="G786" s="8"/>
      <c r="H786" s="5"/>
      <c r="I786" s="5"/>
      <c r="J786" s="5"/>
    </row>
    <row r="787" spans="2:10">
      <c r="B787" s="1"/>
      <c r="C787" s="1"/>
      <c r="D787" s="1"/>
      <c r="E787" s="8"/>
      <c r="F787" s="8"/>
      <c r="G787" s="8"/>
      <c r="H787" s="5"/>
      <c r="I787" s="5"/>
      <c r="J787" s="5"/>
    </row>
    <row r="788" spans="2:10">
      <c r="B788" s="1"/>
      <c r="C788" s="1"/>
      <c r="D788" s="1"/>
      <c r="E788" s="8"/>
      <c r="F788" s="8"/>
      <c r="G788" s="8"/>
      <c r="H788" s="5"/>
      <c r="I788" s="5"/>
      <c r="J788" s="5"/>
    </row>
    <row r="789" spans="2:10">
      <c r="B789" s="1"/>
      <c r="C789" s="1"/>
      <c r="D789" s="1"/>
      <c r="E789" s="8"/>
      <c r="F789" s="8"/>
      <c r="G789" s="8"/>
      <c r="H789" s="5"/>
      <c r="I789" s="5"/>
      <c r="J789" s="5"/>
    </row>
    <row r="790" spans="2:10">
      <c r="B790" s="1"/>
      <c r="C790" s="1"/>
      <c r="D790" s="1"/>
      <c r="E790" s="8"/>
      <c r="F790" s="8"/>
      <c r="G790" s="8"/>
      <c r="H790" s="5"/>
      <c r="I790" s="5"/>
      <c r="J790" s="5"/>
    </row>
    <row r="791" spans="2:10">
      <c r="B791" s="1"/>
      <c r="C791" s="1"/>
      <c r="D791" s="1"/>
      <c r="E791" s="8"/>
      <c r="F791" s="8"/>
      <c r="G791" s="8"/>
      <c r="H791" s="5"/>
      <c r="I791" s="5"/>
      <c r="J791" s="5"/>
    </row>
    <row r="792" spans="2:10">
      <c r="B792" s="1"/>
      <c r="C792" s="1"/>
      <c r="D792" s="1"/>
      <c r="E792" s="8"/>
      <c r="F792" s="8"/>
      <c r="G792" s="8"/>
      <c r="H792" s="5"/>
      <c r="I792" s="5"/>
      <c r="J792" s="5"/>
    </row>
    <row r="793" spans="2:10">
      <c r="B793" s="1"/>
      <c r="C793" s="1"/>
      <c r="D793" s="1"/>
      <c r="E793" s="8"/>
      <c r="F793" s="8"/>
      <c r="G793" s="8"/>
      <c r="H793" s="5"/>
      <c r="I793" s="5"/>
      <c r="J793" s="5"/>
    </row>
    <row r="794" spans="2:10">
      <c r="B794" s="1"/>
      <c r="C794" s="1"/>
      <c r="D794" s="1"/>
      <c r="E794" s="8"/>
      <c r="F794" s="8"/>
      <c r="G794" s="8"/>
      <c r="H794" s="5"/>
      <c r="I794" s="5"/>
      <c r="J794" s="5"/>
    </row>
    <row r="795" spans="2:10">
      <c r="B795" s="1"/>
      <c r="C795" s="1"/>
      <c r="D795" s="1"/>
      <c r="E795" s="8"/>
      <c r="F795" s="8"/>
      <c r="G795" s="8"/>
      <c r="H795" s="5"/>
      <c r="I795" s="5"/>
      <c r="J795" s="5"/>
    </row>
    <row r="796" spans="2:10">
      <c r="B796" s="1"/>
      <c r="C796" s="1"/>
      <c r="D796" s="1"/>
      <c r="E796" s="8"/>
      <c r="F796" s="8"/>
      <c r="G796" s="8"/>
      <c r="H796" s="5"/>
      <c r="I796" s="5"/>
      <c r="J796" s="5"/>
    </row>
    <row r="797" spans="2:10">
      <c r="B797" s="1"/>
      <c r="C797" s="1"/>
      <c r="D797" s="1"/>
      <c r="E797" s="8"/>
      <c r="F797" s="8"/>
      <c r="G797" s="8"/>
      <c r="H797" s="5"/>
      <c r="I797" s="5"/>
      <c r="J797" s="5"/>
    </row>
    <row r="798" spans="2:10">
      <c r="B798" s="1"/>
      <c r="C798" s="1"/>
      <c r="D798" s="1"/>
      <c r="E798" s="8"/>
      <c r="F798" s="8"/>
      <c r="G798" s="8"/>
      <c r="H798" s="5"/>
      <c r="I798" s="5"/>
      <c r="J798" s="5"/>
    </row>
    <row r="799" spans="2:10">
      <c r="B799" s="1"/>
      <c r="C799" s="1"/>
      <c r="D799" s="1"/>
      <c r="E799" s="8"/>
      <c r="F799" s="8"/>
      <c r="G799" s="8"/>
      <c r="H799" s="5"/>
      <c r="I799" s="5"/>
      <c r="J799" s="5"/>
    </row>
    <row r="800" spans="2:10">
      <c r="B800" s="1"/>
      <c r="C800" s="1"/>
      <c r="D800" s="1"/>
      <c r="E800" s="8"/>
      <c r="F800" s="8"/>
      <c r="G800" s="8"/>
      <c r="H800" s="5"/>
      <c r="I800" s="5"/>
      <c r="J800" s="5"/>
    </row>
    <row r="801" spans="2:10">
      <c r="B801" s="1"/>
      <c r="C801" s="1"/>
      <c r="D801" s="1"/>
      <c r="E801" s="8"/>
      <c r="F801" s="8"/>
      <c r="G801" s="8"/>
      <c r="H801" s="5"/>
      <c r="I801" s="5"/>
      <c r="J801" s="5"/>
    </row>
    <row r="802" spans="2:10">
      <c r="B802" s="1"/>
      <c r="C802" s="1"/>
      <c r="D802" s="1"/>
      <c r="E802" s="8"/>
      <c r="F802" s="8"/>
      <c r="G802" s="8"/>
      <c r="H802" s="5"/>
      <c r="I802" s="5"/>
      <c r="J802" s="5"/>
    </row>
    <row r="803" spans="2:10">
      <c r="B803" s="1"/>
      <c r="C803" s="1"/>
      <c r="D803" s="1"/>
      <c r="E803" s="8"/>
      <c r="F803" s="8"/>
      <c r="G803" s="8"/>
      <c r="H803" s="5"/>
      <c r="I803" s="5"/>
      <c r="J803" s="5"/>
    </row>
    <row r="804" spans="2:10">
      <c r="B804" s="1"/>
      <c r="C804" s="1"/>
      <c r="D804" s="1"/>
      <c r="E804" s="8"/>
      <c r="F804" s="8"/>
      <c r="G804" s="8"/>
      <c r="H804" s="5"/>
      <c r="I804" s="5"/>
      <c r="J804" s="5"/>
    </row>
    <row r="805" spans="2:10">
      <c r="B805" s="1"/>
      <c r="C805" s="1"/>
      <c r="D805" s="1"/>
      <c r="E805" s="8"/>
      <c r="F805" s="8"/>
      <c r="G805" s="8"/>
      <c r="H805" s="5"/>
      <c r="I805" s="5"/>
      <c r="J805" s="5"/>
    </row>
    <row r="806" spans="2:10">
      <c r="B806" s="1"/>
      <c r="C806" s="1"/>
      <c r="D806" s="1"/>
      <c r="E806" s="8"/>
      <c r="F806" s="8"/>
      <c r="G806" s="8"/>
      <c r="H806" s="5"/>
      <c r="I806" s="5"/>
      <c r="J806" s="5"/>
    </row>
    <row r="807" spans="2:10">
      <c r="B807" s="1"/>
      <c r="C807" s="1"/>
      <c r="D807" s="1"/>
      <c r="E807" s="8"/>
      <c r="F807" s="8"/>
      <c r="G807" s="8"/>
      <c r="H807" s="5"/>
      <c r="I807" s="5"/>
      <c r="J807" s="5"/>
    </row>
    <row r="808" spans="2:10">
      <c r="B808" s="1"/>
      <c r="C808" s="1"/>
      <c r="D808" s="1"/>
      <c r="E808" s="8"/>
      <c r="F808" s="8"/>
      <c r="G808" s="8"/>
      <c r="H808" s="5"/>
      <c r="I808" s="5"/>
      <c r="J808" s="5"/>
    </row>
    <row r="809" spans="2:10">
      <c r="B809" s="1"/>
      <c r="C809" s="1"/>
      <c r="D809" s="1"/>
      <c r="E809" s="8"/>
      <c r="F809" s="8"/>
      <c r="G809" s="8"/>
      <c r="H809" s="5"/>
      <c r="I809" s="5"/>
      <c r="J809" s="5"/>
    </row>
    <row r="810" spans="2:10">
      <c r="B810" s="1"/>
      <c r="C810" s="1"/>
      <c r="D810" s="1"/>
      <c r="E810" s="8"/>
      <c r="F810" s="8"/>
      <c r="G810" s="8"/>
      <c r="H810" s="5"/>
      <c r="I810" s="5"/>
      <c r="J810" s="5"/>
    </row>
    <row r="811" spans="2:10">
      <c r="B811" s="1"/>
      <c r="C811" s="1"/>
      <c r="D811" s="1"/>
      <c r="E811" s="8"/>
      <c r="F811" s="8"/>
      <c r="G811" s="8"/>
      <c r="H811" s="5"/>
      <c r="I811" s="5"/>
      <c r="J811" s="5"/>
    </row>
    <row r="812" spans="2:10">
      <c r="B812" s="1"/>
      <c r="C812" s="1"/>
      <c r="D812" s="1"/>
      <c r="E812" s="8"/>
      <c r="F812" s="8"/>
      <c r="G812" s="8"/>
      <c r="H812" s="5"/>
      <c r="I812" s="5"/>
      <c r="J812" s="5"/>
    </row>
    <row r="813" spans="2:10">
      <c r="B813" s="1"/>
      <c r="C813" s="1"/>
      <c r="D813" s="1"/>
      <c r="E813" s="8"/>
      <c r="F813" s="8"/>
      <c r="G813" s="8"/>
      <c r="H813" s="5"/>
      <c r="I813" s="5"/>
      <c r="J813" s="5"/>
    </row>
    <row r="814" spans="2:10">
      <c r="B814" s="1"/>
      <c r="C814" s="1"/>
      <c r="D814" s="1"/>
      <c r="E814" s="8"/>
      <c r="F814" s="8"/>
      <c r="G814" s="8"/>
      <c r="H814" s="5"/>
      <c r="I814" s="5"/>
      <c r="J814" s="5"/>
    </row>
    <row r="815" spans="2:10">
      <c r="B815" s="1"/>
      <c r="C815" s="1"/>
      <c r="D815" s="1"/>
      <c r="E815" s="8"/>
      <c r="F815" s="8"/>
      <c r="G815" s="8"/>
      <c r="H815" s="5"/>
      <c r="I815" s="5"/>
      <c r="J815" s="5"/>
    </row>
    <row r="816" spans="2:10">
      <c r="B816" s="1"/>
      <c r="C816" s="1"/>
      <c r="D816" s="1"/>
      <c r="E816" s="8"/>
      <c r="F816" s="8"/>
      <c r="G816" s="8"/>
      <c r="H816" s="5"/>
      <c r="I816" s="5"/>
      <c r="J816" s="5"/>
    </row>
    <row r="817" spans="2:10">
      <c r="B817" s="1"/>
      <c r="C817" s="1"/>
      <c r="D817" s="1"/>
      <c r="E817" s="8"/>
      <c r="F817" s="8"/>
      <c r="G817" s="8"/>
      <c r="H817" s="5"/>
      <c r="I817" s="5"/>
      <c r="J817" s="5"/>
    </row>
    <row r="818" spans="2:10">
      <c r="B818" s="1"/>
      <c r="C818" s="1"/>
      <c r="D818" s="1"/>
      <c r="E818" s="8"/>
      <c r="F818" s="8"/>
      <c r="G818" s="8"/>
      <c r="H818" s="5"/>
      <c r="I818" s="5"/>
      <c r="J818" s="5"/>
    </row>
    <row r="819" spans="2:10">
      <c r="B819" s="1"/>
      <c r="C819" s="1"/>
      <c r="D819" s="1"/>
      <c r="E819" s="8"/>
      <c r="F819" s="8"/>
      <c r="G819" s="8"/>
      <c r="H819" s="5"/>
      <c r="I819" s="5"/>
      <c r="J819" s="5"/>
    </row>
    <row r="820" spans="2:10">
      <c r="B820" s="1"/>
      <c r="C820" s="1"/>
      <c r="D820" s="1"/>
      <c r="E820" s="8"/>
      <c r="F820" s="8"/>
      <c r="G820" s="8"/>
      <c r="H820" s="5"/>
      <c r="I820" s="5"/>
      <c r="J820" s="5"/>
    </row>
    <row r="821" spans="2:10">
      <c r="B821" s="1"/>
      <c r="C821" s="1"/>
      <c r="D821" s="1"/>
      <c r="E821" s="8"/>
      <c r="F821" s="8"/>
      <c r="G821" s="8"/>
      <c r="H821" s="5"/>
      <c r="I821" s="5"/>
      <c r="J821" s="5"/>
    </row>
    <row r="822" spans="2:10">
      <c r="B822" s="1"/>
      <c r="C822" s="1"/>
      <c r="D822" s="1"/>
      <c r="E822" s="8"/>
      <c r="F822" s="8"/>
      <c r="G822" s="8"/>
      <c r="H822" s="5"/>
      <c r="I822" s="5"/>
      <c r="J822" s="5"/>
    </row>
    <row r="823" spans="2:10">
      <c r="B823" s="1"/>
      <c r="C823" s="1"/>
      <c r="D823" s="1"/>
      <c r="E823" s="8"/>
      <c r="F823" s="8"/>
      <c r="G823" s="8"/>
      <c r="H823" s="5"/>
      <c r="I823" s="5"/>
      <c r="J823" s="5"/>
    </row>
    <row r="824" spans="2:10">
      <c r="B824" s="1"/>
      <c r="C824" s="1"/>
      <c r="D824" s="1"/>
      <c r="E824" s="8"/>
      <c r="F824" s="8"/>
      <c r="G824" s="8"/>
      <c r="H824" s="5"/>
      <c r="I824" s="5"/>
      <c r="J824" s="5"/>
    </row>
    <row r="825" spans="2:10">
      <c r="B825" s="1"/>
      <c r="C825" s="1"/>
      <c r="D825" s="1"/>
      <c r="E825" s="8"/>
      <c r="F825" s="8"/>
      <c r="G825" s="8"/>
      <c r="H825" s="5"/>
      <c r="I825" s="5"/>
      <c r="J825" s="5"/>
    </row>
    <row r="826" spans="2:10">
      <c r="B826" s="1"/>
      <c r="C826" s="1"/>
      <c r="D826" s="1"/>
      <c r="E826" s="8"/>
      <c r="F826" s="8"/>
      <c r="G826" s="8"/>
      <c r="H826" s="5"/>
      <c r="I826" s="5"/>
      <c r="J826" s="5"/>
    </row>
    <row r="827" spans="2:10">
      <c r="B827" s="1"/>
      <c r="C827" s="1"/>
      <c r="D827" s="1"/>
      <c r="E827" s="8"/>
      <c r="F827" s="8"/>
      <c r="G827" s="8"/>
      <c r="H827" s="5"/>
      <c r="I827" s="5"/>
      <c r="J827" s="5"/>
    </row>
    <row r="828" spans="2:10">
      <c r="B828" s="1"/>
      <c r="C828" s="1"/>
      <c r="D828" s="1"/>
      <c r="E828" s="8"/>
      <c r="F828" s="8"/>
      <c r="G828" s="8"/>
      <c r="H828" s="5"/>
      <c r="I828" s="5"/>
      <c r="J828" s="5"/>
    </row>
    <row r="829" spans="2:10">
      <c r="B829" s="1"/>
      <c r="C829" s="1"/>
      <c r="D829" s="1"/>
      <c r="E829" s="8"/>
      <c r="F829" s="8"/>
      <c r="G829" s="8"/>
      <c r="H829" s="5"/>
      <c r="I829" s="5"/>
      <c r="J829" s="5"/>
    </row>
    <row r="830" spans="2:10">
      <c r="B830" s="1"/>
      <c r="C830" s="1"/>
      <c r="D830" s="1"/>
      <c r="E830" s="8"/>
      <c r="F830" s="8"/>
      <c r="G830" s="8"/>
      <c r="H830" s="5"/>
      <c r="I830" s="5"/>
      <c r="J830" s="5"/>
    </row>
    <row r="831" spans="2:10">
      <c r="B831" s="1"/>
      <c r="C831" s="1"/>
      <c r="D831" s="1"/>
      <c r="E831" s="8"/>
      <c r="F831" s="8"/>
      <c r="G831" s="8"/>
      <c r="H831" s="5"/>
      <c r="I831" s="5"/>
      <c r="J831" s="5"/>
    </row>
    <row r="832" spans="2:10">
      <c r="B832" s="1"/>
      <c r="C832" s="1"/>
      <c r="D832" s="1"/>
      <c r="E832" s="8"/>
      <c r="F832" s="8"/>
      <c r="G832" s="8"/>
      <c r="H832" s="5"/>
      <c r="I832" s="5"/>
      <c r="J832" s="5"/>
    </row>
    <row r="833" spans="2:10">
      <c r="B833" s="1"/>
      <c r="C833" s="1"/>
      <c r="D833" s="1"/>
      <c r="E833" s="8"/>
      <c r="F833" s="8"/>
      <c r="G833" s="8"/>
      <c r="H833" s="5"/>
      <c r="I833" s="5"/>
      <c r="J833" s="5"/>
    </row>
    <row r="834" spans="2:10">
      <c r="B834" s="1"/>
      <c r="C834" s="1"/>
      <c r="D834" s="1"/>
      <c r="E834" s="8"/>
      <c r="F834" s="8"/>
      <c r="G834" s="8"/>
      <c r="H834" s="5"/>
      <c r="I834" s="5"/>
      <c r="J834" s="5"/>
    </row>
    <row r="835" spans="2:10">
      <c r="B835" s="1"/>
      <c r="C835" s="1"/>
      <c r="D835" s="1"/>
      <c r="E835" s="8"/>
      <c r="F835" s="8"/>
      <c r="G835" s="8"/>
      <c r="H835" s="5"/>
      <c r="I835" s="5"/>
      <c r="J835" s="5"/>
    </row>
    <row r="836" spans="2:10">
      <c r="B836" s="1"/>
      <c r="C836" s="1"/>
      <c r="D836" s="1"/>
      <c r="E836" s="8"/>
      <c r="F836" s="8"/>
      <c r="G836" s="8"/>
      <c r="H836" s="5"/>
      <c r="I836" s="5"/>
      <c r="J836" s="5"/>
    </row>
    <row r="837" spans="2:10">
      <c r="B837" s="1"/>
      <c r="C837" s="1"/>
      <c r="D837" s="1"/>
      <c r="E837" s="8"/>
      <c r="F837" s="8"/>
      <c r="G837" s="8"/>
      <c r="H837" s="5"/>
      <c r="I837" s="5"/>
      <c r="J837" s="5"/>
    </row>
    <row r="838" spans="2:10">
      <c r="B838" s="1"/>
      <c r="C838" s="1"/>
      <c r="D838" s="1"/>
      <c r="E838" s="8"/>
      <c r="F838" s="8"/>
      <c r="G838" s="8"/>
      <c r="H838" s="5"/>
      <c r="I838" s="5"/>
      <c r="J838" s="5"/>
    </row>
    <row r="839" spans="2:10">
      <c r="B839" s="1"/>
      <c r="C839" s="1"/>
      <c r="D839" s="1"/>
      <c r="E839" s="8"/>
      <c r="F839" s="8"/>
      <c r="G839" s="8"/>
      <c r="H839" s="5"/>
      <c r="I839" s="5"/>
      <c r="J839" s="5"/>
    </row>
    <row r="840" spans="2:10">
      <c r="B840" s="1"/>
      <c r="C840" s="1"/>
      <c r="D840" s="1"/>
      <c r="E840" s="8"/>
      <c r="F840" s="8"/>
      <c r="G840" s="8"/>
      <c r="H840" s="5"/>
      <c r="I840" s="5"/>
      <c r="J840" s="5"/>
    </row>
    <row r="841" spans="2:10">
      <c r="B841" s="1"/>
      <c r="C841" s="1"/>
      <c r="D841" s="1"/>
      <c r="E841" s="8"/>
      <c r="F841" s="8"/>
      <c r="G841" s="8"/>
      <c r="H841" s="5"/>
      <c r="I841" s="5"/>
      <c r="J841" s="5"/>
    </row>
    <row r="842" spans="2:10">
      <c r="B842" s="1"/>
      <c r="C842" s="1"/>
      <c r="D842" s="1"/>
      <c r="E842" s="8"/>
      <c r="F842" s="8"/>
      <c r="G842" s="8"/>
      <c r="H842" s="5"/>
      <c r="I842" s="5"/>
      <c r="J842" s="5"/>
    </row>
    <row r="843" spans="2:10">
      <c r="B843" s="1"/>
      <c r="C843" s="1"/>
      <c r="D843" s="1"/>
      <c r="E843" s="8"/>
      <c r="F843" s="8"/>
      <c r="G843" s="8"/>
      <c r="H843" s="5"/>
      <c r="I843" s="5"/>
      <c r="J843" s="5"/>
    </row>
    <row r="844" spans="2:10">
      <c r="B844" s="1"/>
      <c r="C844" s="1"/>
      <c r="D844" s="1"/>
      <c r="E844" s="8"/>
      <c r="F844" s="8"/>
      <c r="G844" s="8"/>
      <c r="H844" s="5"/>
      <c r="I844" s="5"/>
      <c r="J844" s="5"/>
    </row>
    <row r="845" spans="2:10">
      <c r="B845" s="1"/>
      <c r="C845" s="1"/>
      <c r="D845" s="1"/>
      <c r="E845" s="8"/>
      <c r="F845" s="8"/>
      <c r="G845" s="8"/>
      <c r="H845" s="5"/>
      <c r="I845" s="5"/>
      <c r="J845" s="5"/>
    </row>
    <row r="846" spans="2:10">
      <c r="B846" s="1"/>
      <c r="C846" s="1"/>
      <c r="D846" s="1"/>
      <c r="E846" s="8"/>
      <c r="F846" s="8"/>
      <c r="G846" s="8"/>
      <c r="H846" s="5"/>
      <c r="I846" s="5"/>
      <c r="J846" s="5"/>
    </row>
    <row r="847" spans="2:10">
      <c r="B847" s="1"/>
      <c r="C847" s="1"/>
      <c r="D847" s="1"/>
      <c r="E847" s="8"/>
      <c r="F847" s="8"/>
      <c r="G847" s="8"/>
      <c r="H847" s="5"/>
      <c r="I847" s="5"/>
      <c r="J847" s="5"/>
    </row>
    <row r="848" spans="2:10">
      <c r="B848" s="1"/>
      <c r="C848" s="1"/>
      <c r="D848" s="1"/>
      <c r="E848" s="8"/>
      <c r="F848" s="8"/>
      <c r="G848" s="8"/>
      <c r="H848" s="5"/>
      <c r="I848" s="5"/>
      <c r="J848" s="5"/>
    </row>
    <row r="849" spans="2:10">
      <c r="B849" s="1"/>
      <c r="C849" s="1"/>
      <c r="D849" s="1"/>
      <c r="E849" s="8"/>
      <c r="F849" s="8"/>
      <c r="G849" s="8"/>
      <c r="H849" s="5"/>
      <c r="I849" s="5"/>
      <c r="J849" s="5"/>
    </row>
    <row r="850" spans="2:10">
      <c r="B850" s="1"/>
      <c r="C850" s="1"/>
      <c r="D850" s="1"/>
      <c r="E850" s="8"/>
      <c r="F850" s="8"/>
      <c r="G850" s="8"/>
      <c r="H850" s="5"/>
      <c r="I850" s="5"/>
      <c r="J850" s="5"/>
    </row>
    <row r="851" spans="2:10">
      <c r="B851" s="1"/>
      <c r="C851" s="1"/>
      <c r="D851" s="1"/>
      <c r="E851" s="8"/>
      <c r="F851" s="8"/>
      <c r="G851" s="8"/>
      <c r="H851" s="5"/>
      <c r="I851" s="5"/>
      <c r="J851" s="5"/>
    </row>
    <row r="852" spans="2:10">
      <c r="B852" s="1"/>
      <c r="C852" s="1"/>
      <c r="D852" s="1"/>
      <c r="E852" s="8"/>
      <c r="F852" s="8"/>
      <c r="G852" s="8"/>
      <c r="H852" s="5"/>
      <c r="I852" s="5"/>
      <c r="J852" s="5"/>
    </row>
    <row r="853" spans="2:10">
      <c r="B853" s="1"/>
      <c r="C853" s="1"/>
      <c r="D853" s="1"/>
      <c r="E853" s="8"/>
      <c r="F853" s="8"/>
      <c r="G853" s="8"/>
      <c r="H853" s="5"/>
      <c r="I853" s="5"/>
      <c r="J853" s="5"/>
    </row>
    <row r="854" spans="2:10">
      <c r="B854" s="1"/>
      <c r="C854" s="1"/>
      <c r="D854" s="1"/>
      <c r="E854" s="8"/>
      <c r="F854" s="8"/>
      <c r="G854" s="8"/>
      <c r="H854" s="5"/>
      <c r="I854" s="5"/>
      <c r="J854" s="5"/>
    </row>
    <row r="855" spans="2:10">
      <c r="B855" s="1"/>
      <c r="C855" s="1"/>
      <c r="D855" s="1"/>
      <c r="E855" s="8"/>
      <c r="F855" s="8"/>
      <c r="G855" s="8"/>
      <c r="H855" s="5"/>
      <c r="I855" s="5"/>
      <c r="J855" s="5"/>
    </row>
    <row r="856" spans="2:10">
      <c r="B856" s="1"/>
      <c r="C856" s="1"/>
      <c r="D856" s="1"/>
      <c r="E856" s="8"/>
      <c r="F856" s="8"/>
      <c r="G856" s="8"/>
      <c r="H856" s="5"/>
      <c r="I856" s="5"/>
      <c r="J856" s="5"/>
    </row>
    <row r="857" spans="2:10">
      <c r="B857" s="1"/>
      <c r="C857" s="1"/>
      <c r="D857" s="1"/>
      <c r="E857" s="8"/>
      <c r="F857" s="8"/>
      <c r="G857" s="8"/>
      <c r="H857" s="5"/>
      <c r="I857" s="5"/>
      <c r="J857" s="5"/>
    </row>
    <row r="858" spans="2:10">
      <c r="B858" s="1"/>
      <c r="C858" s="1"/>
      <c r="D858" s="1"/>
      <c r="E858" s="8"/>
      <c r="F858" s="8"/>
      <c r="G858" s="8"/>
      <c r="H858" s="5"/>
      <c r="I858" s="5"/>
      <c r="J858" s="5"/>
    </row>
    <row r="859" spans="2:10">
      <c r="B859" s="1"/>
      <c r="C859" s="1"/>
      <c r="D859" s="1"/>
      <c r="E859" s="8"/>
      <c r="F859" s="8"/>
      <c r="G859" s="8"/>
      <c r="H859" s="5"/>
      <c r="I859" s="5"/>
      <c r="J859" s="5"/>
    </row>
    <row r="860" spans="2:10">
      <c r="B860" s="1"/>
      <c r="C860" s="1"/>
      <c r="D860" s="1"/>
      <c r="E860" s="8"/>
      <c r="F860" s="8"/>
      <c r="G860" s="8"/>
      <c r="H860" s="5"/>
      <c r="I860" s="5"/>
      <c r="J860" s="5"/>
    </row>
    <row r="861" spans="2:10">
      <c r="B861" s="1"/>
      <c r="C861" s="1"/>
      <c r="D861" s="1"/>
      <c r="E861" s="8"/>
      <c r="F861" s="8"/>
      <c r="G861" s="8"/>
      <c r="H861" s="5"/>
      <c r="I861" s="5"/>
      <c r="J861" s="5"/>
    </row>
    <row r="862" spans="2:10">
      <c r="B862" s="1"/>
      <c r="C862" s="1"/>
      <c r="D862" s="1"/>
      <c r="E862" s="8"/>
      <c r="F862" s="8"/>
      <c r="G862" s="8"/>
      <c r="H862" s="5"/>
      <c r="I862" s="5"/>
      <c r="J862" s="5"/>
    </row>
    <row r="863" spans="2:10">
      <c r="B863" s="1"/>
      <c r="C863" s="1"/>
      <c r="D863" s="1"/>
      <c r="E863" s="8"/>
      <c r="F863" s="8"/>
      <c r="G863" s="8"/>
      <c r="H863" s="5"/>
      <c r="I863" s="5"/>
      <c r="J863" s="5"/>
    </row>
    <row r="864" spans="2:10">
      <c r="B864" s="1"/>
      <c r="C864" s="1"/>
      <c r="D864" s="1"/>
      <c r="E864" s="8"/>
      <c r="F864" s="8"/>
      <c r="G864" s="8"/>
      <c r="H864" s="5"/>
      <c r="I864" s="5"/>
      <c r="J864" s="5"/>
    </row>
    <row r="865" spans="2:10">
      <c r="B865" s="1"/>
      <c r="C865" s="1"/>
      <c r="D865" s="1"/>
      <c r="E865" s="8"/>
      <c r="F865" s="8"/>
      <c r="G865" s="8"/>
      <c r="H865" s="5"/>
      <c r="I865" s="5"/>
      <c r="J865" s="5"/>
    </row>
    <row r="866" spans="2:10">
      <c r="B866" s="1"/>
      <c r="C866" s="1"/>
      <c r="D866" s="1"/>
      <c r="E866" s="8"/>
      <c r="F866" s="8"/>
      <c r="G866" s="8"/>
      <c r="H866" s="5"/>
      <c r="I866" s="5"/>
      <c r="J866" s="5"/>
    </row>
    <row r="867" spans="2:10">
      <c r="B867" s="1"/>
      <c r="C867" s="1"/>
      <c r="D867" s="1"/>
      <c r="E867" s="8"/>
      <c r="F867" s="8"/>
      <c r="G867" s="8"/>
      <c r="H867" s="5"/>
      <c r="I867" s="5"/>
      <c r="J867" s="5"/>
    </row>
    <row r="868" spans="2:10">
      <c r="B868" s="1"/>
      <c r="C868" s="1"/>
      <c r="D868" s="1"/>
      <c r="E868" s="8"/>
      <c r="F868" s="8"/>
      <c r="G868" s="8"/>
      <c r="H868" s="5"/>
      <c r="I868" s="5"/>
      <c r="J868" s="5"/>
    </row>
    <row r="869" spans="2:10">
      <c r="B869" s="1"/>
      <c r="C869" s="1"/>
      <c r="D869" s="1"/>
      <c r="E869" s="8"/>
      <c r="F869" s="8"/>
      <c r="G869" s="8"/>
      <c r="H869" s="5"/>
      <c r="I869" s="5"/>
      <c r="J869" s="5"/>
    </row>
    <row r="870" spans="2:10">
      <c r="B870" s="1"/>
      <c r="C870" s="1"/>
      <c r="D870" s="1"/>
      <c r="E870" s="8"/>
      <c r="F870" s="8"/>
      <c r="G870" s="8"/>
      <c r="H870" s="5"/>
      <c r="I870" s="5"/>
      <c r="J870" s="5"/>
    </row>
    <row r="871" spans="2:10">
      <c r="B871" s="1"/>
      <c r="C871" s="1"/>
      <c r="D871" s="1"/>
      <c r="E871" s="8"/>
      <c r="F871" s="8"/>
      <c r="G871" s="8"/>
      <c r="H871" s="5"/>
      <c r="I871" s="5"/>
      <c r="J871" s="5"/>
    </row>
    <row r="872" spans="2:10">
      <c r="B872" s="1"/>
      <c r="C872" s="1"/>
      <c r="D872" s="1"/>
      <c r="E872" s="8"/>
      <c r="F872" s="8"/>
      <c r="G872" s="8"/>
      <c r="H872" s="5"/>
      <c r="I872" s="5"/>
      <c r="J872" s="5"/>
    </row>
    <row r="873" spans="2:10">
      <c r="B873" s="1"/>
      <c r="C873" s="1"/>
      <c r="D873" s="1"/>
      <c r="E873" s="8"/>
      <c r="F873" s="8"/>
      <c r="G873" s="8"/>
      <c r="H873" s="5"/>
      <c r="I873" s="5"/>
      <c r="J873" s="5"/>
    </row>
    <row r="874" spans="2:10">
      <c r="B874" s="1"/>
      <c r="C874" s="1"/>
      <c r="D874" s="1"/>
      <c r="E874" s="8"/>
      <c r="F874" s="8"/>
      <c r="G874" s="8"/>
      <c r="H874" s="5"/>
      <c r="I874" s="5"/>
      <c r="J874" s="5"/>
    </row>
    <row r="875" spans="2:10">
      <c r="B875" s="1"/>
      <c r="C875" s="1"/>
      <c r="D875" s="1"/>
      <c r="E875" s="8"/>
      <c r="F875" s="8"/>
      <c r="G875" s="8"/>
      <c r="H875" s="5"/>
      <c r="I875" s="5"/>
      <c r="J875" s="5"/>
    </row>
    <row r="876" spans="2:10">
      <c r="B876" s="1"/>
      <c r="C876" s="1"/>
      <c r="D876" s="1"/>
      <c r="E876" s="8"/>
      <c r="F876" s="8"/>
      <c r="G876" s="8"/>
      <c r="H876" s="5"/>
      <c r="I876" s="5"/>
      <c r="J876" s="5"/>
    </row>
    <row r="877" spans="2:10">
      <c r="B877" s="1"/>
      <c r="C877" s="1"/>
      <c r="D877" s="1"/>
      <c r="E877" s="8"/>
      <c r="F877" s="8"/>
      <c r="G877" s="8"/>
      <c r="H877" s="5"/>
      <c r="I877" s="5"/>
      <c r="J877" s="5"/>
    </row>
    <row r="878" spans="2:10">
      <c r="B878" s="1"/>
      <c r="C878" s="1"/>
      <c r="D878" s="1"/>
      <c r="E878" s="8"/>
      <c r="F878" s="8"/>
      <c r="G878" s="8"/>
      <c r="H878" s="5"/>
      <c r="I878" s="5"/>
      <c r="J878" s="5"/>
    </row>
    <row r="879" spans="2:10">
      <c r="B879" s="1"/>
      <c r="C879" s="1"/>
      <c r="D879" s="1"/>
      <c r="E879" s="8"/>
      <c r="F879" s="8"/>
      <c r="G879" s="8"/>
      <c r="H879" s="5"/>
      <c r="I879" s="5"/>
      <c r="J879" s="5"/>
    </row>
    <row r="880" spans="2:10">
      <c r="B880" s="1"/>
      <c r="C880" s="1"/>
      <c r="D880" s="1"/>
      <c r="E880" s="8"/>
      <c r="F880" s="8"/>
      <c r="G880" s="8"/>
      <c r="H880" s="5"/>
      <c r="I880" s="5"/>
      <c r="J880" s="5"/>
    </row>
    <row r="881" spans="2:10">
      <c r="B881" s="1"/>
      <c r="C881" s="1"/>
      <c r="D881" s="1"/>
      <c r="E881" s="8"/>
      <c r="F881" s="8"/>
      <c r="G881" s="8"/>
      <c r="H881" s="5"/>
      <c r="I881" s="5"/>
      <c r="J881" s="5"/>
    </row>
    <row r="882" spans="2:10">
      <c r="B882" s="1"/>
      <c r="C882" s="1"/>
      <c r="D882" s="1"/>
      <c r="E882" s="8"/>
      <c r="F882" s="8"/>
      <c r="G882" s="8"/>
      <c r="H882" s="5"/>
      <c r="I882" s="5"/>
      <c r="J882" s="5"/>
    </row>
    <row r="883" spans="2:10">
      <c r="B883" s="1"/>
      <c r="C883" s="1"/>
      <c r="D883" s="1"/>
      <c r="E883" s="8"/>
      <c r="F883" s="8"/>
      <c r="G883" s="8"/>
      <c r="H883" s="5"/>
      <c r="I883" s="5"/>
      <c r="J883" s="5"/>
    </row>
    <row r="884" spans="2:10">
      <c r="B884" s="1"/>
      <c r="C884" s="1"/>
      <c r="D884" s="1"/>
      <c r="E884" s="8"/>
      <c r="F884" s="8"/>
      <c r="G884" s="8"/>
      <c r="H884" s="5"/>
      <c r="I884" s="5"/>
      <c r="J884" s="5"/>
    </row>
    <row r="885" spans="2:10">
      <c r="B885" s="1"/>
      <c r="C885" s="1"/>
      <c r="D885" s="1"/>
      <c r="E885" s="8"/>
      <c r="F885" s="8"/>
      <c r="G885" s="8"/>
      <c r="H885" s="5"/>
      <c r="I885" s="5"/>
      <c r="J885" s="5"/>
    </row>
    <row r="886" spans="2:10">
      <c r="B886" s="1"/>
      <c r="C886" s="1"/>
      <c r="D886" s="1"/>
      <c r="E886" s="8"/>
      <c r="F886" s="8"/>
      <c r="G886" s="8"/>
      <c r="H886" s="5"/>
      <c r="I886" s="5"/>
      <c r="J886" s="5"/>
    </row>
    <row r="887" spans="2:10">
      <c r="B887" s="1"/>
      <c r="C887" s="1"/>
      <c r="D887" s="1"/>
      <c r="E887" s="8"/>
      <c r="F887" s="8"/>
      <c r="G887" s="8"/>
      <c r="H887" s="5"/>
      <c r="I887" s="5"/>
      <c r="J887" s="5"/>
    </row>
    <row r="888" spans="2:10">
      <c r="B888" s="1"/>
      <c r="C888" s="1"/>
      <c r="D888" s="1"/>
      <c r="E888" s="8"/>
      <c r="F888" s="8"/>
      <c r="G888" s="8"/>
      <c r="H888" s="5"/>
      <c r="I888" s="5"/>
      <c r="J888" s="5"/>
    </row>
    <row r="889" spans="2:10">
      <c r="B889" s="1"/>
      <c r="C889" s="1"/>
      <c r="D889" s="1"/>
      <c r="E889" s="8"/>
      <c r="F889" s="8"/>
      <c r="G889" s="8"/>
      <c r="H889" s="5"/>
      <c r="I889" s="5"/>
      <c r="J889" s="5"/>
    </row>
    <row r="890" spans="2:10">
      <c r="B890" s="1"/>
      <c r="C890" s="1"/>
      <c r="D890" s="1"/>
      <c r="E890" s="8"/>
      <c r="F890" s="8"/>
      <c r="G890" s="8"/>
      <c r="H890" s="5"/>
      <c r="I890" s="5"/>
      <c r="J890" s="5"/>
    </row>
    <row r="891" spans="2:10">
      <c r="B891" s="1"/>
      <c r="C891" s="1"/>
      <c r="D891" s="1"/>
      <c r="E891" s="8"/>
      <c r="F891" s="8"/>
      <c r="G891" s="8"/>
      <c r="H891" s="5"/>
      <c r="I891" s="5"/>
      <c r="J891" s="5"/>
    </row>
    <row r="892" spans="2:10">
      <c r="B892" s="1"/>
      <c r="C892" s="1"/>
      <c r="D892" s="1"/>
      <c r="E892" s="8"/>
      <c r="F892" s="8"/>
      <c r="G892" s="8"/>
      <c r="H892" s="5"/>
      <c r="I892" s="5"/>
      <c r="J892" s="5"/>
    </row>
    <row r="893" spans="2:10">
      <c r="B893" s="1"/>
      <c r="C893" s="1"/>
      <c r="D893" s="1"/>
      <c r="E893" s="8"/>
      <c r="F893" s="8"/>
      <c r="G893" s="8"/>
      <c r="H893" s="5"/>
      <c r="I893" s="5"/>
      <c r="J893" s="5"/>
    </row>
    <row r="894" spans="2:10">
      <c r="B894" s="1"/>
      <c r="C894" s="1"/>
      <c r="D894" s="1"/>
      <c r="E894" s="8"/>
      <c r="F894" s="8"/>
      <c r="G894" s="8"/>
      <c r="H894" s="5"/>
      <c r="I894" s="5"/>
      <c r="J894" s="5"/>
    </row>
    <row r="895" spans="2:10">
      <c r="B895" s="1"/>
      <c r="C895" s="1"/>
      <c r="D895" s="1"/>
      <c r="E895" s="8"/>
      <c r="F895" s="8"/>
      <c r="G895" s="8"/>
      <c r="H895" s="5"/>
      <c r="I895" s="5"/>
      <c r="J895" s="5"/>
    </row>
    <row r="896" spans="2:10">
      <c r="B896" s="1"/>
      <c r="C896" s="1"/>
      <c r="D896" s="1"/>
      <c r="E896" s="8"/>
      <c r="F896" s="8"/>
      <c r="G896" s="8"/>
      <c r="H896" s="5"/>
      <c r="I896" s="5"/>
      <c r="J896" s="5"/>
    </row>
    <row r="897" spans="2:10">
      <c r="B897" s="1"/>
      <c r="C897" s="1"/>
      <c r="D897" s="1"/>
      <c r="E897" s="8"/>
      <c r="F897" s="8"/>
      <c r="G897" s="8"/>
      <c r="H897" s="5"/>
      <c r="I897" s="5"/>
      <c r="J897" s="5"/>
    </row>
    <row r="898" spans="2:10">
      <c r="B898" s="1"/>
      <c r="C898" s="1"/>
      <c r="D898" s="1"/>
      <c r="E898" s="8"/>
      <c r="F898" s="8"/>
      <c r="G898" s="8"/>
      <c r="H898" s="5"/>
      <c r="I898" s="5"/>
      <c r="J898" s="5"/>
    </row>
    <row r="899" spans="2:10">
      <c r="B899" s="1"/>
      <c r="C899" s="1"/>
      <c r="D899" s="1"/>
      <c r="E899" s="8"/>
      <c r="F899" s="8"/>
      <c r="G899" s="8"/>
      <c r="H899" s="5"/>
      <c r="I899" s="5"/>
      <c r="J899" s="5"/>
    </row>
    <row r="900" spans="2:10">
      <c r="B900" s="1"/>
      <c r="C900" s="1"/>
      <c r="D900" s="1"/>
      <c r="E900" s="8"/>
      <c r="F900" s="8"/>
      <c r="G900" s="8"/>
      <c r="H900" s="5"/>
      <c r="I900" s="5"/>
      <c r="J900" s="5"/>
    </row>
    <row r="901" spans="2:10">
      <c r="B901" s="1"/>
      <c r="C901" s="1"/>
      <c r="D901" s="1"/>
      <c r="E901" s="8"/>
      <c r="F901" s="8"/>
      <c r="G901" s="8"/>
      <c r="H901" s="5"/>
      <c r="I901" s="5"/>
      <c r="J901" s="5"/>
    </row>
    <row r="902" spans="2:10">
      <c r="B902" s="1"/>
      <c r="C902" s="1"/>
      <c r="D902" s="1"/>
      <c r="E902" s="8"/>
      <c r="F902" s="8"/>
      <c r="G902" s="8"/>
      <c r="H902" s="5"/>
      <c r="I902" s="5"/>
      <c r="J902" s="5"/>
    </row>
    <row r="903" spans="2:10">
      <c r="B903" s="1"/>
      <c r="C903" s="1"/>
      <c r="D903" s="1"/>
      <c r="E903" s="8"/>
      <c r="F903" s="8"/>
      <c r="G903" s="8"/>
      <c r="H903" s="5"/>
      <c r="I903" s="5"/>
      <c r="J903" s="5"/>
    </row>
    <row r="904" spans="2:10">
      <c r="B904" s="1"/>
      <c r="C904" s="1"/>
      <c r="D904" s="1"/>
      <c r="E904" s="8"/>
      <c r="F904" s="8"/>
      <c r="G904" s="8"/>
      <c r="H904" s="5"/>
      <c r="I904" s="5"/>
      <c r="J904" s="5"/>
    </row>
    <row r="905" spans="2:10">
      <c r="B905" s="1"/>
      <c r="C905" s="1"/>
      <c r="D905" s="1"/>
      <c r="E905" s="8"/>
      <c r="F905" s="8"/>
      <c r="G905" s="8"/>
      <c r="H905" s="5"/>
      <c r="I905" s="5"/>
      <c r="J905" s="5"/>
    </row>
    <row r="906" spans="2:10">
      <c r="B906" s="1"/>
      <c r="C906" s="1"/>
      <c r="D906" s="1"/>
      <c r="E906" s="8"/>
      <c r="F906" s="8"/>
      <c r="G906" s="8"/>
      <c r="H906" s="5"/>
      <c r="I906" s="5"/>
      <c r="J906" s="5"/>
    </row>
    <row r="907" spans="2:10">
      <c r="B907" s="1"/>
      <c r="C907" s="1"/>
      <c r="D907" s="1"/>
      <c r="E907" s="8"/>
      <c r="F907" s="8"/>
      <c r="G907" s="8"/>
      <c r="H907" s="5"/>
      <c r="I907" s="5"/>
      <c r="J907" s="5"/>
    </row>
    <row r="908" spans="2:10">
      <c r="B908" s="1"/>
      <c r="C908" s="1"/>
      <c r="D908" s="1"/>
      <c r="E908" s="8"/>
      <c r="F908" s="8"/>
      <c r="G908" s="8"/>
      <c r="H908" s="5"/>
      <c r="I908" s="5"/>
      <c r="J908" s="5"/>
    </row>
    <row r="909" spans="2:10">
      <c r="B909" s="1"/>
      <c r="C909" s="1"/>
      <c r="D909" s="1"/>
      <c r="E909" s="8"/>
      <c r="F909" s="8"/>
      <c r="G909" s="8"/>
      <c r="H909" s="5"/>
      <c r="I909" s="5"/>
      <c r="J909" s="5"/>
    </row>
    <row r="910" spans="2:10">
      <c r="B910" s="1"/>
      <c r="C910" s="1"/>
      <c r="D910" s="1"/>
      <c r="E910" s="8"/>
      <c r="F910" s="8"/>
      <c r="G910" s="8"/>
      <c r="H910" s="5"/>
      <c r="I910" s="5"/>
      <c r="J910" s="5"/>
    </row>
    <row r="911" spans="2:10">
      <c r="B911" s="1"/>
      <c r="C911" s="1"/>
      <c r="D911" s="1"/>
      <c r="E911" s="8"/>
      <c r="F911" s="8"/>
      <c r="G911" s="8"/>
      <c r="H911" s="5"/>
      <c r="I911" s="5"/>
      <c r="J911" s="5"/>
    </row>
    <row r="912" spans="2:10">
      <c r="B912" s="1"/>
      <c r="C912" s="1"/>
      <c r="D912" s="1"/>
      <c r="E912" s="8"/>
      <c r="F912" s="8"/>
      <c r="G912" s="8"/>
      <c r="H912" s="5"/>
      <c r="I912" s="5"/>
      <c r="J912" s="5"/>
    </row>
    <row r="913" spans="2:10">
      <c r="B913" s="1"/>
      <c r="C913" s="1"/>
      <c r="D913" s="1"/>
      <c r="E913" s="8"/>
      <c r="F913" s="8"/>
      <c r="G913" s="8"/>
      <c r="H913" s="5"/>
      <c r="I913" s="5"/>
      <c r="J913" s="5"/>
    </row>
    <row r="914" spans="2:10">
      <c r="B914" s="1"/>
      <c r="C914" s="1"/>
      <c r="D914" s="1"/>
      <c r="E914" s="8"/>
      <c r="F914" s="8"/>
      <c r="G914" s="8"/>
      <c r="H914" s="5"/>
      <c r="I914" s="5"/>
      <c r="J914" s="5"/>
    </row>
    <row r="915" spans="2:10">
      <c r="B915" s="1"/>
      <c r="C915" s="1"/>
      <c r="D915" s="1"/>
      <c r="E915" s="8"/>
      <c r="F915" s="8"/>
      <c r="G915" s="8"/>
      <c r="H915" s="5"/>
      <c r="I915" s="5"/>
      <c r="J915" s="5"/>
    </row>
    <row r="916" spans="2:10">
      <c r="B916" s="1"/>
      <c r="C916" s="1"/>
      <c r="D916" s="1"/>
      <c r="E916" s="8"/>
      <c r="F916" s="8"/>
      <c r="G916" s="8"/>
      <c r="H916" s="5"/>
      <c r="I916" s="5"/>
      <c r="J916" s="5"/>
    </row>
    <row r="917" spans="2:10">
      <c r="B917" s="1"/>
      <c r="C917" s="1"/>
      <c r="D917" s="1"/>
      <c r="E917" s="8"/>
      <c r="F917" s="8"/>
      <c r="G917" s="8"/>
      <c r="H917" s="5"/>
      <c r="I917" s="5"/>
      <c r="J917" s="5"/>
    </row>
    <row r="918" spans="2:10">
      <c r="B918" s="1"/>
      <c r="C918" s="1"/>
      <c r="D918" s="1"/>
      <c r="E918" s="8"/>
      <c r="F918" s="8"/>
      <c r="G918" s="8"/>
      <c r="H918" s="5"/>
      <c r="I918" s="5"/>
      <c r="J918" s="5"/>
    </row>
    <row r="919" spans="2:10">
      <c r="B919" s="1"/>
      <c r="C919" s="1"/>
      <c r="D919" s="1"/>
      <c r="E919" s="8"/>
      <c r="F919" s="8"/>
      <c r="G919" s="8"/>
      <c r="H919" s="5"/>
      <c r="I919" s="5"/>
      <c r="J919" s="5"/>
    </row>
    <row r="920" spans="2:10">
      <c r="B920" s="1"/>
      <c r="C920" s="1"/>
      <c r="D920" s="1"/>
      <c r="E920" s="8"/>
      <c r="F920" s="8"/>
      <c r="G920" s="8"/>
      <c r="H920" s="5"/>
      <c r="I920" s="5"/>
      <c r="J920" s="5"/>
    </row>
    <row r="921" spans="2:10">
      <c r="B921" s="1"/>
      <c r="C921" s="1"/>
      <c r="D921" s="1"/>
      <c r="E921" s="8"/>
      <c r="F921" s="8"/>
      <c r="G921" s="8"/>
      <c r="H921" s="5"/>
      <c r="I921" s="5"/>
      <c r="J921" s="5"/>
    </row>
    <row r="922" spans="2:10">
      <c r="B922" s="1"/>
      <c r="C922" s="1"/>
      <c r="D922" s="1"/>
      <c r="E922" s="8"/>
      <c r="F922" s="8"/>
      <c r="G922" s="8"/>
      <c r="H922" s="5"/>
      <c r="I922" s="5"/>
      <c r="J922" s="5"/>
    </row>
    <row r="923" spans="2:10">
      <c r="B923" s="1"/>
      <c r="C923" s="1"/>
      <c r="D923" s="1"/>
      <c r="E923" s="8"/>
      <c r="F923" s="8"/>
      <c r="G923" s="8"/>
      <c r="H923" s="5"/>
      <c r="I923" s="5"/>
      <c r="J923" s="5"/>
    </row>
    <row r="924" spans="2:10">
      <c r="B924" s="1"/>
      <c r="C924" s="1"/>
      <c r="D924" s="1"/>
      <c r="E924" s="8"/>
      <c r="F924" s="8"/>
      <c r="G924" s="8"/>
      <c r="H924" s="5"/>
      <c r="I924" s="5"/>
      <c r="J924" s="5"/>
    </row>
    <row r="925" spans="2:10">
      <c r="B925" s="1"/>
      <c r="C925" s="1"/>
      <c r="D925" s="1"/>
      <c r="E925" s="8"/>
      <c r="F925" s="8"/>
      <c r="G925" s="8"/>
      <c r="H925" s="5"/>
      <c r="I925" s="5"/>
      <c r="J925" s="5"/>
    </row>
    <row r="926" spans="2:10">
      <c r="B926" s="1"/>
      <c r="C926" s="1"/>
      <c r="D926" s="1"/>
      <c r="E926" s="8"/>
      <c r="F926" s="8"/>
      <c r="G926" s="8"/>
      <c r="H926" s="5"/>
      <c r="I926" s="5"/>
      <c r="J926" s="5"/>
    </row>
    <row r="927" spans="2:10">
      <c r="B927" s="1"/>
      <c r="C927" s="1"/>
      <c r="D927" s="1"/>
      <c r="E927" s="8"/>
      <c r="F927" s="8"/>
      <c r="G927" s="8"/>
      <c r="H927" s="5"/>
      <c r="I927" s="5"/>
      <c r="J927" s="5"/>
    </row>
    <row r="928" spans="2:10">
      <c r="B928" s="1"/>
      <c r="C928" s="1"/>
      <c r="D928" s="1"/>
      <c r="E928" s="8"/>
      <c r="F928" s="8"/>
      <c r="G928" s="8"/>
      <c r="H928" s="5"/>
      <c r="I928" s="5"/>
      <c r="J928" s="5"/>
    </row>
    <row r="929" spans="2:10">
      <c r="B929" s="1"/>
      <c r="C929" s="1"/>
      <c r="D929" s="1"/>
      <c r="E929" s="8"/>
      <c r="F929" s="8"/>
      <c r="G929" s="8"/>
      <c r="H929" s="5"/>
      <c r="I929" s="5"/>
      <c r="J929" s="5"/>
    </row>
    <row r="930" spans="2:10">
      <c r="B930" s="1"/>
      <c r="C930" s="1"/>
      <c r="D930" s="1"/>
      <c r="E930" s="8"/>
      <c r="F930" s="8"/>
      <c r="G930" s="8"/>
      <c r="H930" s="5"/>
      <c r="I930" s="5"/>
      <c r="J930" s="5"/>
    </row>
    <row r="931" spans="2:10">
      <c r="B931" s="1"/>
      <c r="C931" s="1"/>
      <c r="D931" s="1"/>
      <c r="E931" s="8"/>
      <c r="F931" s="8"/>
      <c r="G931" s="8"/>
      <c r="H931" s="5"/>
      <c r="I931" s="5"/>
      <c r="J931" s="5"/>
    </row>
    <row r="932" spans="2:10">
      <c r="B932" s="1"/>
      <c r="C932" s="1"/>
      <c r="D932" s="1"/>
      <c r="E932" s="8"/>
      <c r="F932" s="8"/>
      <c r="G932" s="8"/>
      <c r="H932" s="5"/>
      <c r="I932" s="5"/>
      <c r="J932" s="5"/>
    </row>
    <row r="933" spans="2:10">
      <c r="B933" s="1"/>
      <c r="C933" s="1"/>
      <c r="D933" s="1"/>
      <c r="E933" s="8"/>
      <c r="F933" s="8"/>
      <c r="G933" s="8"/>
      <c r="H933" s="5"/>
      <c r="I933" s="5"/>
      <c r="J933" s="5"/>
    </row>
    <row r="934" spans="2:10">
      <c r="B934" s="1"/>
      <c r="C934" s="1"/>
      <c r="D934" s="1"/>
      <c r="E934" s="8"/>
      <c r="F934" s="8"/>
      <c r="G934" s="8"/>
      <c r="H934" s="5"/>
      <c r="I934" s="5"/>
      <c r="J934" s="5"/>
    </row>
    <row r="935" spans="2:10">
      <c r="B935" s="1"/>
      <c r="C935" s="1"/>
      <c r="D935" s="1"/>
      <c r="E935" s="8"/>
      <c r="F935" s="8"/>
      <c r="G935" s="8"/>
      <c r="H935" s="5"/>
      <c r="I935" s="5"/>
      <c r="J935" s="5"/>
    </row>
    <row r="936" spans="2:10">
      <c r="B936" s="1"/>
      <c r="C936" s="1"/>
      <c r="D936" s="1"/>
      <c r="E936" s="8"/>
      <c r="F936" s="8"/>
      <c r="G936" s="8"/>
      <c r="H936" s="5"/>
      <c r="I936" s="5"/>
      <c r="J936" s="5"/>
    </row>
    <row r="937" spans="2:10">
      <c r="B937" s="1"/>
      <c r="C937" s="1"/>
      <c r="D937" s="1"/>
      <c r="E937" s="8"/>
      <c r="F937" s="8"/>
      <c r="G937" s="8"/>
      <c r="H937" s="5"/>
      <c r="I937" s="5"/>
      <c r="J937" s="5"/>
    </row>
    <row r="938" spans="2:10">
      <c r="B938" s="1"/>
      <c r="C938" s="1"/>
      <c r="D938" s="1"/>
      <c r="E938" s="8"/>
      <c r="F938" s="8"/>
      <c r="G938" s="8"/>
      <c r="H938" s="5"/>
      <c r="I938" s="5"/>
      <c r="J938" s="5"/>
    </row>
    <row r="939" spans="2:10">
      <c r="B939" s="1"/>
      <c r="C939" s="1"/>
      <c r="D939" s="1"/>
      <c r="E939" s="8"/>
      <c r="F939" s="8"/>
      <c r="G939" s="8"/>
      <c r="H939" s="5"/>
      <c r="I939" s="5"/>
      <c r="J939" s="5"/>
    </row>
    <row r="940" spans="2:10">
      <c r="B940" s="1"/>
      <c r="C940" s="1"/>
      <c r="D940" s="1"/>
      <c r="E940" s="8"/>
      <c r="F940" s="8"/>
      <c r="G940" s="8"/>
      <c r="H940" s="5"/>
      <c r="I940" s="5"/>
      <c r="J940" s="5"/>
    </row>
    <row r="941" spans="2:10">
      <c r="B941" s="1"/>
      <c r="C941" s="1"/>
      <c r="D941" s="1"/>
      <c r="E941" s="8"/>
      <c r="F941" s="8"/>
      <c r="G941" s="8"/>
      <c r="H941" s="5"/>
      <c r="I941" s="5"/>
      <c r="J941" s="5"/>
    </row>
    <row r="942" spans="2:10">
      <c r="B942" s="1"/>
      <c r="C942" s="1"/>
      <c r="D942" s="1"/>
      <c r="E942" s="8"/>
      <c r="F942" s="8"/>
      <c r="G942" s="8"/>
      <c r="H942" s="5"/>
      <c r="I942" s="5"/>
      <c r="J942" s="5"/>
    </row>
    <row r="943" spans="2:10">
      <c r="B943" s="1"/>
      <c r="C943" s="1"/>
      <c r="D943" s="1"/>
      <c r="E943" s="8"/>
      <c r="F943" s="8"/>
      <c r="G943" s="8"/>
      <c r="H943" s="5"/>
      <c r="I943" s="5"/>
      <c r="J943" s="5"/>
    </row>
    <row r="944" spans="2:10">
      <c r="B944" s="1"/>
      <c r="C944" s="1"/>
      <c r="D944" s="1"/>
      <c r="E944" s="8"/>
      <c r="F944" s="8"/>
      <c r="G944" s="8"/>
      <c r="H944" s="5"/>
      <c r="I944" s="5"/>
      <c r="J944" s="5"/>
    </row>
    <row r="945" spans="2:10">
      <c r="B945" s="1"/>
      <c r="C945" s="1"/>
      <c r="D945" s="1"/>
      <c r="E945" s="8"/>
      <c r="F945" s="8"/>
      <c r="G945" s="8"/>
      <c r="H945" s="5"/>
      <c r="I945" s="5"/>
      <c r="J945" s="5"/>
    </row>
    <row r="946" spans="2:10">
      <c r="B946" s="1"/>
      <c r="C946" s="1"/>
      <c r="D946" s="1"/>
      <c r="E946" s="8"/>
      <c r="F946" s="8"/>
      <c r="G946" s="8"/>
      <c r="H946" s="5"/>
      <c r="I946" s="5"/>
      <c r="J946" s="5"/>
    </row>
    <row r="947" spans="2:10">
      <c r="B947" s="1"/>
      <c r="C947" s="1"/>
      <c r="D947" s="1"/>
      <c r="E947" s="8"/>
      <c r="F947" s="8"/>
      <c r="G947" s="8"/>
      <c r="H947" s="5"/>
      <c r="I947" s="5"/>
      <c r="J947" s="5"/>
    </row>
    <row r="948" spans="2:10">
      <c r="B948" s="1"/>
      <c r="C948" s="1"/>
      <c r="D948" s="1"/>
      <c r="E948" s="8"/>
      <c r="F948" s="8"/>
      <c r="G948" s="8"/>
      <c r="H948" s="5"/>
      <c r="I948" s="5"/>
      <c r="J948" s="5"/>
    </row>
    <row r="949" spans="2:10">
      <c r="B949" s="1"/>
      <c r="C949" s="1"/>
      <c r="D949" s="1"/>
      <c r="E949" s="8"/>
      <c r="F949" s="8"/>
      <c r="G949" s="8"/>
      <c r="H949" s="5"/>
      <c r="I949" s="5"/>
      <c r="J949" s="5"/>
    </row>
    <row r="950" spans="2:10">
      <c r="B950" s="1"/>
      <c r="C950" s="1"/>
      <c r="D950" s="1"/>
      <c r="E950" s="8"/>
      <c r="F950" s="8"/>
      <c r="G950" s="8"/>
      <c r="H950" s="5"/>
      <c r="I950" s="5"/>
      <c r="J950" s="5"/>
    </row>
    <row r="951" spans="2:10">
      <c r="B951" s="1"/>
      <c r="C951" s="1"/>
      <c r="D951" s="1"/>
      <c r="E951" s="8"/>
      <c r="F951" s="8"/>
      <c r="G951" s="8"/>
      <c r="H951" s="5"/>
      <c r="I951" s="5"/>
      <c r="J951" s="5"/>
    </row>
    <row r="952" spans="2:10">
      <c r="B952" s="1"/>
      <c r="C952" s="1"/>
      <c r="D952" s="1"/>
      <c r="E952" s="8"/>
      <c r="F952" s="8"/>
      <c r="G952" s="8"/>
      <c r="H952" s="5"/>
      <c r="I952" s="5"/>
      <c r="J952" s="5"/>
    </row>
    <row r="953" spans="2:10">
      <c r="B953" s="1"/>
      <c r="C953" s="1"/>
      <c r="D953" s="1"/>
      <c r="E953" s="8"/>
      <c r="F953" s="8"/>
      <c r="G953" s="8"/>
      <c r="H953" s="5"/>
      <c r="I953" s="5"/>
      <c r="J953" s="5"/>
    </row>
    <row r="954" spans="2:10">
      <c r="B954" s="1"/>
      <c r="C954" s="1"/>
      <c r="D954" s="1"/>
      <c r="E954" s="8"/>
      <c r="F954" s="8"/>
      <c r="G954" s="8"/>
      <c r="H954" s="5"/>
      <c r="I954" s="5"/>
      <c r="J954" s="5"/>
    </row>
    <row r="955" spans="2:10">
      <c r="B955" s="1"/>
      <c r="C955" s="1"/>
      <c r="D955" s="1"/>
      <c r="E955" s="8"/>
      <c r="F955" s="8"/>
      <c r="G955" s="8"/>
      <c r="H955" s="5"/>
      <c r="I955" s="5"/>
      <c r="J955" s="5"/>
    </row>
    <row r="956" spans="2:10">
      <c r="B956" s="1"/>
      <c r="C956" s="1"/>
      <c r="D956" s="1"/>
      <c r="E956" s="8"/>
      <c r="F956" s="8"/>
      <c r="G956" s="8"/>
      <c r="H956" s="5"/>
      <c r="I956" s="5"/>
      <c r="J956" s="5"/>
    </row>
    <row r="957" spans="2:10">
      <c r="B957" s="1"/>
      <c r="C957" s="1"/>
      <c r="D957" s="1"/>
      <c r="E957" s="8"/>
      <c r="F957" s="8"/>
      <c r="G957" s="8"/>
      <c r="H957" s="5"/>
      <c r="I957" s="5"/>
      <c r="J957" s="5"/>
    </row>
    <row r="958" spans="2:10">
      <c r="B958" s="1"/>
      <c r="C958" s="1"/>
      <c r="D958" s="1"/>
      <c r="E958" s="8"/>
      <c r="F958" s="8"/>
      <c r="G958" s="8"/>
      <c r="H958" s="5"/>
      <c r="I958" s="5"/>
      <c r="J958" s="5"/>
    </row>
    <row r="959" spans="2:10">
      <c r="B959" s="1"/>
      <c r="C959" s="1"/>
      <c r="D959" s="1"/>
      <c r="E959" s="8"/>
      <c r="F959" s="8"/>
      <c r="G959" s="8"/>
      <c r="H959" s="5"/>
      <c r="I959" s="5"/>
      <c r="J959" s="5"/>
    </row>
    <row r="960" spans="2:10">
      <c r="B960" s="1"/>
      <c r="C960" s="1"/>
      <c r="D960" s="1"/>
      <c r="E960" s="8"/>
      <c r="F960" s="8"/>
      <c r="G960" s="8"/>
      <c r="H960" s="5"/>
      <c r="I960" s="5"/>
      <c r="J960" s="5"/>
    </row>
    <row r="961" spans="2:10">
      <c r="B961" s="1"/>
      <c r="C961" s="1"/>
      <c r="D961" s="1"/>
      <c r="E961" s="8"/>
      <c r="F961" s="8"/>
      <c r="G961" s="8"/>
      <c r="H961" s="5"/>
      <c r="I961" s="5"/>
      <c r="J961" s="5"/>
    </row>
    <row r="962" spans="2:10">
      <c r="B962" s="1"/>
      <c r="C962" s="1"/>
      <c r="D962" s="1"/>
      <c r="E962" s="8"/>
      <c r="F962" s="8"/>
      <c r="G962" s="8"/>
      <c r="H962" s="5"/>
      <c r="I962" s="5"/>
      <c r="J962" s="5"/>
    </row>
    <row r="963" spans="2:10">
      <c r="B963" s="1"/>
      <c r="C963" s="1"/>
      <c r="D963" s="1"/>
      <c r="E963" s="8"/>
      <c r="F963" s="8"/>
      <c r="G963" s="8"/>
      <c r="H963" s="5"/>
      <c r="I963" s="5"/>
      <c r="J963" s="5"/>
    </row>
    <row r="964" spans="2:10">
      <c r="B964" s="1"/>
      <c r="C964" s="1"/>
      <c r="D964" s="1"/>
      <c r="E964" s="8"/>
      <c r="F964" s="8"/>
      <c r="G964" s="8"/>
      <c r="H964" s="5"/>
      <c r="I964" s="5"/>
      <c r="J964" s="5"/>
    </row>
    <row r="965" spans="2:10">
      <c r="B965" s="1"/>
      <c r="C965" s="1"/>
      <c r="D965" s="1"/>
      <c r="E965" s="8"/>
      <c r="F965" s="8"/>
      <c r="G965" s="8"/>
      <c r="H965" s="5"/>
      <c r="I965" s="5"/>
      <c r="J965" s="5"/>
    </row>
    <row r="966" spans="2:10">
      <c r="B966" s="1"/>
      <c r="C966" s="1"/>
      <c r="D966" s="1"/>
      <c r="E966" s="8"/>
      <c r="F966" s="8"/>
      <c r="G966" s="8"/>
      <c r="H966" s="5"/>
      <c r="I966" s="5"/>
      <c r="J966" s="5"/>
    </row>
    <row r="967" spans="2:10">
      <c r="B967" s="1"/>
      <c r="C967" s="1"/>
      <c r="D967" s="1"/>
      <c r="E967" s="8"/>
      <c r="F967" s="8"/>
      <c r="G967" s="8"/>
      <c r="H967" s="5"/>
      <c r="I967" s="5"/>
      <c r="J967" s="5"/>
    </row>
    <row r="968" spans="2:10">
      <c r="B968" s="1"/>
      <c r="C968" s="1"/>
      <c r="D968" s="1"/>
      <c r="E968" s="8"/>
      <c r="F968" s="8"/>
      <c r="G968" s="8"/>
      <c r="H968" s="5"/>
      <c r="I968" s="5"/>
      <c r="J968" s="5"/>
    </row>
    <row r="969" spans="2:10">
      <c r="B969" s="1"/>
      <c r="C969" s="1"/>
      <c r="D969" s="1"/>
      <c r="E969" s="8"/>
      <c r="F969" s="8"/>
      <c r="G969" s="8"/>
      <c r="H969" s="5"/>
      <c r="I969" s="5"/>
      <c r="J969" s="5"/>
    </row>
    <row r="970" spans="2:10">
      <c r="B970" s="1"/>
      <c r="C970" s="1"/>
      <c r="D970" s="1"/>
      <c r="E970" s="8"/>
      <c r="F970" s="8"/>
      <c r="G970" s="8"/>
      <c r="H970" s="5"/>
      <c r="I970" s="5"/>
      <c r="J970" s="5"/>
    </row>
    <row r="971" spans="2:10">
      <c r="B971" s="1"/>
      <c r="C971" s="1"/>
      <c r="D971" s="1"/>
      <c r="E971" s="8"/>
      <c r="F971" s="8"/>
      <c r="G971" s="8"/>
      <c r="H971" s="5"/>
      <c r="I971" s="5"/>
      <c r="J971" s="5"/>
    </row>
    <row r="972" spans="2:10">
      <c r="B972" s="1"/>
      <c r="C972" s="1"/>
      <c r="D972" s="1"/>
      <c r="E972" s="8"/>
      <c r="F972" s="8"/>
      <c r="G972" s="8"/>
      <c r="H972" s="5"/>
      <c r="I972" s="5"/>
      <c r="J972" s="5"/>
    </row>
    <row r="973" spans="2:10">
      <c r="B973" s="1"/>
      <c r="C973" s="1"/>
      <c r="D973" s="1"/>
      <c r="E973" s="8"/>
      <c r="F973" s="8"/>
      <c r="G973" s="8"/>
      <c r="H973" s="5"/>
      <c r="I973" s="5"/>
      <c r="J973" s="5"/>
    </row>
    <row r="974" spans="2:10">
      <c r="B974" s="1"/>
      <c r="C974" s="1"/>
      <c r="D974" s="1"/>
      <c r="E974" s="8"/>
      <c r="F974" s="8"/>
      <c r="G974" s="8"/>
      <c r="H974" s="5"/>
      <c r="I974" s="5"/>
      <c r="J974" s="5"/>
    </row>
    <row r="975" spans="2:10">
      <c r="B975" s="1"/>
      <c r="C975" s="1"/>
      <c r="D975" s="1"/>
      <c r="E975" s="8"/>
      <c r="F975" s="8"/>
      <c r="G975" s="8"/>
      <c r="H975" s="5"/>
      <c r="I975" s="5"/>
      <c r="J975" s="5"/>
    </row>
    <row r="976" spans="2:10">
      <c r="B976" s="1"/>
      <c r="C976" s="1"/>
      <c r="D976" s="1"/>
      <c r="E976" s="8"/>
      <c r="F976" s="8"/>
      <c r="G976" s="8"/>
      <c r="H976" s="5"/>
      <c r="I976" s="5"/>
      <c r="J976" s="5"/>
    </row>
    <row r="977" spans="2:10">
      <c r="B977" s="1"/>
      <c r="C977" s="1"/>
      <c r="D977" s="1"/>
      <c r="E977" s="8"/>
      <c r="F977" s="8"/>
      <c r="G977" s="8"/>
      <c r="H977" s="5"/>
      <c r="I977" s="5"/>
      <c r="J977" s="5"/>
    </row>
    <row r="978" spans="2:10">
      <c r="B978" s="1"/>
      <c r="C978" s="1"/>
      <c r="D978" s="1"/>
      <c r="E978" s="8"/>
      <c r="F978" s="8"/>
      <c r="G978" s="8"/>
      <c r="H978" s="5"/>
      <c r="I978" s="5"/>
      <c r="J978" s="5"/>
    </row>
    <row r="979" spans="2:10">
      <c r="B979" s="1"/>
      <c r="C979" s="1"/>
      <c r="D979" s="1"/>
      <c r="E979" s="8"/>
      <c r="F979" s="8"/>
      <c r="G979" s="8"/>
      <c r="H979" s="5"/>
      <c r="I979" s="5"/>
      <c r="J979" s="5"/>
    </row>
    <row r="980" spans="2:10">
      <c r="B980" s="1"/>
      <c r="C980" s="1"/>
      <c r="D980" s="1"/>
      <c r="E980" s="8"/>
      <c r="F980" s="8"/>
      <c r="G980" s="8"/>
      <c r="H980" s="5"/>
      <c r="I980" s="5"/>
      <c r="J980" s="5"/>
    </row>
    <row r="981" spans="2:10">
      <c r="B981" s="1"/>
      <c r="C981" s="1"/>
      <c r="D981" s="1"/>
      <c r="E981" s="8"/>
      <c r="F981" s="8"/>
      <c r="G981" s="8"/>
      <c r="H981" s="5"/>
      <c r="I981" s="5"/>
      <c r="J981" s="5"/>
    </row>
    <row r="982" spans="2:10">
      <c r="B982" s="1"/>
      <c r="C982" s="1"/>
      <c r="D982" s="1"/>
      <c r="E982" s="8"/>
      <c r="F982" s="8"/>
      <c r="G982" s="8"/>
      <c r="H982" s="5"/>
      <c r="I982" s="5"/>
      <c r="J982" s="5"/>
    </row>
    <row r="983" spans="2:10">
      <c r="B983" s="1"/>
      <c r="C983" s="1"/>
      <c r="D983" s="1"/>
      <c r="E983" s="8"/>
      <c r="F983" s="8"/>
      <c r="G983" s="8"/>
      <c r="H983" s="5"/>
      <c r="I983" s="5"/>
      <c r="J983" s="5"/>
    </row>
    <row r="984" spans="2:10">
      <c r="B984" s="1"/>
      <c r="C984" s="1"/>
      <c r="D984" s="1"/>
      <c r="E984" s="8"/>
      <c r="F984" s="8"/>
      <c r="G984" s="8"/>
      <c r="H984" s="5"/>
      <c r="I984" s="5"/>
      <c r="J984" s="5"/>
    </row>
    <row r="985" spans="2:10">
      <c r="B985" s="1"/>
      <c r="C985" s="1"/>
      <c r="D985" s="1"/>
      <c r="E985" s="8"/>
      <c r="F985" s="8"/>
      <c r="G985" s="8"/>
      <c r="H985" s="5"/>
      <c r="I985" s="5"/>
      <c r="J985" s="5"/>
    </row>
    <row r="986" spans="2:10">
      <c r="B986" s="1"/>
      <c r="C986" s="1"/>
      <c r="D986" s="1"/>
      <c r="E986" s="8"/>
      <c r="F986" s="8"/>
      <c r="G986" s="8"/>
      <c r="H986" s="5"/>
      <c r="I986" s="5"/>
      <c r="J986" s="5"/>
    </row>
    <row r="987" spans="2:10">
      <c r="B987" s="1"/>
      <c r="C987" s="1"/>
      <c r="D987" s="1"/>
      <c r="E987" s="8"/>
      <c r="F987" s="8"/>
      <c r="G987" s="8"/>
      <c r="H987" s="5"/>
      <c r="I987" s="5"/>
      <c r="J987" s="5"/>
    </row>
    <row r="988" spans="2:10">
      <c r="B988" s="1"/>
      <c r="C988" s="1"/>
      <c r="D988" s="1"/>
      <c r="E988" s="8"/>
      <c r="F988" s="8"/>
      <c r="G988" s="8"/>
      <c r="H988" s="5"/>
      <c r="I988" s="5"/>
      <c r="J988" s="5"/>
    </row>
    <row r="989" spans="2:10">
      <c r="B989" s="1"/>
      <c r="C989" s="1"/>
      <c r="D989" s="1"/>
      <c r="E989" s="8"/>
      <c r="F989" s="8"/>
      <c r="G989" s="8"/>
      <c r="H989" s="5"/>
      <c r="I989" s="5"/>
      <c r="J989" s="5"/>
    </row>
    <row r="990" spans="2:10">
      <c r="B990" s="1"/>
      <c r="C990" s="1"/>
      <c r="D990" s="1"/>
      <c r="E990" s="8"/>
      <c r="F990" s="8"/>
      <c r="G990" s="8"/>
      <c r="H990" s="5"/>
      <c r="I990" s="5"/>
      <c r="J990" s="5"/>
    </row>
    <row r="991" spans="2:10">
      <c r="B991" s="1"/>
      <c r="C991" s="1"/>
      <c r="D991" s="1"/>
      <c r="E991" s="8"/>
      <c r="F991" s="8"/>
      <c r="G991" s="8"/>
      <c r="H991" s="5"/>
      <c r="I991" s="5"/>
      <c r="J991" s="5"/>
    </row>
    <row r="992" spans="2:10">
      <c r="B992" s="1"/>
      <c r="C992" s="1"/>
      <c r="D992" s="1"/>
      <c r="E992" s="8"/>
      <c r="F992" s="8"/>
      <c r="G992" s="8"/>
      <c r="H992" s="5"/>
      <c r="I992" s="5"/>
      <c r="J992" s="5"/>
    </row>
    <row r="993" spans="2:10">
      <c r="B993" s="1"/>
      <c r="C993" s="1"/>
      <c r="D993" s="1"/>
      <c r="E993" s="8"/>
      <c r="F993" s="8"/>
      <c r="G993" s="8"/>
      <c r="H993" s="5"/>
      <c r="I993" s="5"/>
      <c r="J993" s="5"/>
    </row>
    <row r="994" spans="2:10">
      <c r="B994" s="1"/>
      <c r="C994" s="1"/>
      <c r="D994" s="1"/>
      <c r="E994" s="8"/>
      <c r="F994" s="8"/>
      <c r="G994" s="8"/>
      <c r="H994" s="5"/>
      <c r="I994" s="5"/>
      <c r="J994" s="5"/>
    </row>
    <row r="995" spans="2:10">
      <c r="B995" s="1"/>
      <c r="C995" s="1"/>
      <c r="D995" s="1"/>
      <c r="E995" s="8"/>
      <c r="F995" s="8"/>
      <c r="G995" s="8"/>
      <c r="H995" s="5"/>
      <c r="I995" s="5"/>
      <c r="J995" s="5"/>
    </row>
    <row r="996" spans="2:10">
      <c r="B996" s="1"/>
      <c r="C996" s="1"/>
      <c r="D996" s="1"/>
      <c r="E996" s="8"/>
      <c r="F996" s="8"/>
      <c r="G996" s="8"/>
      <c r="H996" s="5"/>
      <c r="I996" s="5"/>
      <c r="J996" s="5"/>
    </row>
    <row r="997" spans="2:10">
      <c r="B997" s="1"/>
      <c r="C997" s="1"/>
      <c r="D997" s="1"/>
      <c r="E997" s="8"/>
      <c r="F997" s="8"/>
      <c r="G997" s="8"/>
      <c r="H997" s="5"/>
      <c r="I997" s="5"/>
      <c r="J997" s="5"/>
    </row>
    <row r="998" spans="2:10">
      <c r="B998" s="1"/>
      <c r="C998" s="1"/>
      <c r="D998" s="1"/>
      <c r="E998" s="8"/>
      <c r="F998" s="8"/>
      <c r="G998" s="8"/>
      <c r="H998" s="5"/>
      <c r="I998" s="5"/>
      <c r="J998" s="5"/>
    </row>
    <row r="999" spans="2:10">
      <c r="B999" s="1"/>
      <c r="C999" s="1"/>
      <c r="D999" s="1"/>
      <c r="E999" s="8"/>
      <c r="F999" s="8"/>
      <c r="G999" s="8"/>
      <c r="H999" s="5"/>
      <c r="I999" s="5"/>
      <c r="J999" s="5"/>
    </row>
    <row r="1000" spans="2:10">
      <c r="B1000" s="1"/>
      <c r="C1000" s="1"/>
      <c r="D1000" s="1"/>
      <c r="E1000" s="8"/>
      <c r="F1000" s="8"/>
      <c r="G1000" s="8"/>
      <c r="H1000" s="5"/>
      <c r="I1000" s="5"/>
      <c r="J1000" s="5"/>
    </row>
    <row r="1001" spans="2:10">
      <c r="B1001" s="1"/>
      <c r="C1001" s="1"/>
      <c r="D1001" s="1"/>
      <c r="E1001" s="8"/>
      <c r="F1001" s="8"/>
      <c r="G1001" s="8"/>
      <c r="H1001" s="5"/>
      <c r="I1001" s="5"/>
      <c r="J1001" s="5"/>
    </row>
    <row r="1002" spans="2:10">
      <c r="B1002" s="1"/>
      <c r="C1002" s="1"/>
      <c r="D1002" s="1"/>
      <c r="E1002" s="8"/>
      <c r="F1002" s="8"/>
      <c r="G1002" s="8"/>
      <c r="H1002" s="5"/>
      <c r="I1002" s="5"/>
      <c r="J1002" s="5"/>
    </row>
    <row r="1003" spans="2:10">
      <c r="B1003" s="1"/>
      <c r="C1003" s="1"/>
      <c r="D1003" s="1"/>
      <c r="E1003" s="8"/>
      <c r="F1003" s="8"/>
      <c r="G1003" s="8"/>
      <c r="H1003" s="5"/>
      <c r="I1003" s="5"/>
      <c r="J1003" s="5"/>
    </row>
    <row r="1004" spans="2:10">
      <c r="B1004" s="1"/>
      <c r="C1004" s="1"/>
      <c r="D1004" s="1"/>
      <c r="E1004" s="8"/>
      <c r="F1004" s="8"/>
      <c r="G1004" s="8"/>
      <c r="H1004" s="5"/>
      <c r="I1004" s="5"/>
      <c r="J1004" s="5"/>
    </row>
    <row r="1005" spans="2:10">
      <c r="B1005" s="1"/>
      <c r="C1005" s="1"/>
      <c r="D1005" s="1"/>
      <c r="E1005" s="8"/>
      <c r="F1005" s="8"/>
      <c r="G1005" s="8"/>
      <c r="H1005" s="5"/>
      <c r="I1005" s="5"/>
      <c r="J1005" s="5"/>
    </row>
    <row r="1006" spans="2:10">
      <c r="B1006" s="1"/>
      <c r="C1006" s="1"/>
      <c r="D1006" s="1"/>
      <c r="E1006" s="8"/>
      <c r="F1006" s="8"/>
      <c r="G1006" s="8"/>
      <c r="H1006" s="5"/>
      <c r="I1006" s="5"/>
      <c r="J1006" s="5"/>
    </row>
    <row r="1007" spans="2:10">
      <c r="B1007" s="1"/>
      <c r="C1007" s="1"/>
      <c r="D1007" s="1"/>
      <c r="E1007" s="8"/>
      <c r="F1007" s="8"/>
      <c r="G1007" s="8"/>
      <c r="H1007" s="5"/>
      <c r="I1007" s="5"/>
      <c r="J1007" s="5"/>
    </row>
    <row r="1008" spans="2:10">
      <c r="B1008" s="1"/>
      <c r="C1008" s="1"/>
      <c r="D1008" s="1"/>
      <c r="E1008" s="8"/>
      <c r="F1008" s="8"/>
      <c r="G1008" s="8"/>
      <c r="H1008" s="5"/>
      <c r="I1008" s="5"/>
      <c r="J1008" s="5"/>
    </row>
    <row r="1009" spans="2:10">
      <c r="B1009" s="1"/>
      <c r="C1009" s="1"/>
      <c r="D1009" s="1"/>
      <c r="E1009" s="8"/>
      <c r="F1009" s="8"/>
      <c r="G1009" s="8"/>
      <c r="H1009" s="5"/>
      <c r="I1009" s="5"/>
      <c r="J1009" s="5"/>
    </row>
    <row r="1010" spans="2:10">
      <c r="B1010" s="1"/>
      <c r="C1010" s="1"/>
      <c r="D1010" s="1"/>
      <c r="E1010" s="8"/>
      <c r="F1010" s="8"/>
      <c r="G1010" s="8"/>
      <c r="H1010" s="5"/>
      <c r="I1010" s="5"/>
      <c r="J1010" s="5"/>
    </row>
    <row r="1011" spans="2:10">
      <c r="B1011" s="1"/>
      <c r="C1011" s="1"/>
      <c r="D1011" s="1"/>
      <c r="E1011" s="8"/>
      <c r="F1011" s="8"/>
      <c r="G1011" s="8"/>
      <c r="H1011" s="5"/>
      <c r="I1011" s="5"/>
      <c r="J1011" s="5"/>
    </row>
    <row r="1012" spans="2:10">
      <c r="B1012" s="1"/>
      <c r="C1012" s="1"/>
      <c r="D1012" s="1"/>
      <c r="E1012" s="8"/>
      <c r="F1012" s="8"/>
      <c r="G1012" s="8"/>
      <c r="H1012" s="5"/>
      <c r="I1012" s="5"/>
      <c r="J1012" s="5"/>
    </row>
    <row r="1013" spans="2:10">
      <c r="B1013" s="1"/>
      <c r="C1013" s="1"/>
      <c r="D1013" s="1"/>
      <c r="E1013" s="8"/>
      <c r="F1013" s="8"/>
      <c r="G1013" s="8"/>
      <c r="H1013" s="5"/>
      <c r="I1013" s="5"/>
      <c r="J1013" s="5"/>
    </row>
    <row r="1014" spans="2:10">
      <c r="B1014" s="1"/>
      <c r="C1014" s="1"/>
      <c r="D1014" s="1"/>
      <c r="E1014" s="8"/>
      <c r="F1014" s="8"/>
      <c r="G1014" s="8"/>
      <c r="H1014" s="5"/>
      <c r="I1014" s="5"/>
      <c r="J1014" s="5"/>
    </row>
    <row r="1015" spans="2:10">
      <c r="B1015" s="1"/>
      <c r="C1015" s="1"/>
      <c r="D1015" s="1"/>
      <c r="E1015" s="8"/>
      <c r="F1015" s="8"/>
      <c r="G1015" s="8"/>
      <c r="H1015" s="5"/>
      <c r="I1015" s="5"/>
      <c r="J1015" s="5"/>
    </row>
    <row r="1016" spans="2:10">
      <c r="B1016" s="1"/>
      <c r="C1016" s="1"/>
      <c r="D1016" s="1"/>
      <c r="E1016" s="8"/>
      <c r="F1016" s="8"/>
      <c r="G1016" s="8"/>
      <c r="H1016" s="5"/>
      <c r="I1016" s="5"/>
      <c r="J1016" s="5"/>
    </row>
    <row r="1017" spans="2:10">
      <c r="B1017" s="1"/>
      <c r="C1017" s="1"/>
      <c r="D1017" s="1"/>
      <c r="E1017" s="8"/>
      <c r="F1017" s="8"/>
      <c r="G1017" s="8"/>
      <c r="H1017" s="5"/>
      <c r="I1017" s="5"/>
      <c r="J1017" s="5"/>
    </row>
    <row r="1018" spans="2:10">
      <c r="B1018" s="1"/>
      <c r="C1018" s="1"/>
      <c r="D1018" s="1"/>
      <c r="E1018" s="8"/>
      <c r="F1018" s="8"/>
      <c r="G1018" s="8"/>
      <c r="H1018" s="5"/>
      <c r="I1018" s="5"/>
      <c r="J1018" s="5"/>
    </row>
    <row r="1019" spans="2:10">
      <c r="B1019" s="1"/>
      <c r="C1019" s="1"/>
      <c r="D1019" s="1"/>
      <c r="E1019" s="8"/>
      <c r="F1019" s="8"/>
      <c r="G1019" s="8"/>
      <c r="H1019" s="5"/>
      <c r="I1019" s="5"/>
      <c r="J1019" s="5"/>
    </row>
    <row r="1020" spans="2:10">
      <c r="B1020" s="1"/>
      <c r="C1020" s="1"/>
      <c r="D1020" s="1"/>
      <c r="E1020" s="8"/>
      <c r="F1020" s="8"/>
      <c r="G1020" s="8"/>
      <c r="H1020" s="5"/>
      <c r="I1020" s="5"/>
      <c r="J1020" s="5"/>
    </row>
    <row r="1021" spans="2:10">
      <c r="B1021" s="1"/>
      <c r="C1021" s="1"/>
      <c r="D1021" s="1"/>
      <c r="E1021" s="8"/>
      <c r="F1021" s="8"/>
      <c r="G1021" s="8"/>
      <c r="H1021" s="5"/>
      <c r="I1021" s="5"/>
      <c r="J1021" s="5"/>
    </row>
    <row r="1022" spans="2:10">
      <c r="B1022" s="1"/>
      <c r="C1022" s="1"/>
      <c r="D1022" s="1"/>
      <c r="E1022" s="8"/>
      <c r="F1022" s="8"/>
      <c r="G1022" s="8"/>
      <c r="H1022" s="5"/>
      <c r="I1022" s="5"/>
      <c r="J1022" s="5"/>
    </row>
    <row r="1023" spans="2:10">
      <c r="B1023" s="1"/>
      <c r="C1023" s="1"/>
      <c r="D1023" s="1"/>
      <c r="E1023" s="8"/>
      <c r="F1023" s="8"/>
      <c r="G1023" s="8"/>
      <c r="H1023" s="5"/>
      <c r="I1023" s="5"/>
      <c r="J1023" s="5"/>
    </row>
    <row r="1024" spans="2:10">
      <c r="B1024" s="1"/>
      <c r="C1024" s="1"/>
      <c r="D1024" s="1"/>
      <c r="E1024" s="8"/>
      <c r="F1024" s="8"/>
      <c r="G1024" s="8"/>
      <c r="H1024" s="5"/>
      <c r="I1024" s="5"/>
      <c r="J1024" s="5"/>
    </row>
    <row r="1025" spans="2:10">
      <c r="B1025" s="1"/>
      <c r="C1025" s="1"/>
      <c r="D1025" s="1"/>
      <c r="E1025" s="8"/>
      <c r="F1025" s="8"/>
      <c r="G1025" s="8"/>
      <c r="H1025" s="5"/>
      <c r="I1025" s="5"/>
      <c r="J1025" s="5"/>
    </row>
    <row r="1026" spans="2:10">
      <c r="B1026" s="1"/>
      <c r="C1026" s="1"/>
      <c r="D1026" s="1"/>
      <c r="E1026" s="8"/>
      <c r="F1026" s="8"/>
      <c r="G1026" s="8"/>
      <c r="H1026" s="5"/>
      <c r="I1026" s="5"/>
      <c r="J1026" s="5"/>
    </row>
    <row r="1027" spans="2:10">
      <c r="B1027" s="1"/>
      <c r="C1027" s="1"/>
      <c r="D1027" s="1"/>
      <c r="E1027" s="8"/>
      <c r="F1027" s="8"/>
      <c r="G1027" s="8"/>
      <c r="H1027" s="5"/>
      <c r="I1027" s="5"/>
      <c r="J1027" s="5"/>
    </row>
    <row r="1028" spans="2:10">
      <c r="B1028" s="1"/>
      <c r="C1028" s="1"/>
      <c r="D1028" s="1"/>
      <c r="E1028" s="8"/>
      <c r="F1028" s="8"/>
      <c r="G1028" s="8"/>
      <c r="H1028" s="5"/>
      <c r="I1028" s="5"/>
      <c r="J1028" s="5"/>
    </row>
    <row r="1029" spans="2:10">
      <c r="B1029" s="1"/>
      <c r="C1029" s="1"/>
      <c r="D1029" s="1"/>
      <c r="E1029" s="8"/>
      <c r="F1029" s="8"/>
      <c r="G1029" s="8"/>
      <c r="H1029" s="5"/>
      <c r="I1029" s="5"/>
      <c r="J1029" s="5"/>
    </row>
    <row r="1030" spans="2:10">
      <c r="B1030" s="1"/>
      <c r="C1030" s="1"/>
      <c r="D1030" s="1"/>
      <c r="E1030" s="8"/>
      <c r="F1030" s="8"/>
      <c r="G1030" s="8"/>
      <c r="H1030" s="5"/>
      <c r="I1030" s="5"/>
      <c r="J1030" s="5"/>
    </row>
    <row r="1031" spans="2:10">
      <c r="B1031" s="1"/>
      <c r="C1031" s="1"/>
      <c r="D1031" s="1"/>
      <c r="E1031" s="8"/>
      <c r="F1031" s="8"/>
      <c r="G1031" s="8"/>
      <c r="H1031" s="5"/>
      <c r="I1031" s="5"/>
      <c r="J1031" s="5"/>
    </row>
    <row r="1032" spans="2:10">
      <c r="B1032" s="1"/>
      <c r="C1032" s="1"/>
      <c r="D1032" s="1"/>
      <c r="E1032" s="8"/>
      <c r="F1032" s="8"/>
      <c r="G1032" s="8"/>
      <c r="H1032" s="5"/>
      <c r="I1032" s="5"/>
      <c r="J1032" s="5"/>
    </row>
    <row r="1033" spans="2:10">
      <c r="B1033" s="1"/>
      <c r="C1033" s="1"/>
      <c r="D1033" s="1"/>
      <c r="E1033" s="8"/>
      <c r="F1033" s="8"/>
      <c r="G1033" s="8"/>
      <c r="H1033" s="5"/>
      <c r="I1033" s="5"/>
      <c r="J1033" s="5"/>
    </row>
    <row r="1034" spans="2:10">
      <c r="B1034" s="1"/>
      <c r="C1034" s="1"/>
      <c r="D1034" s="1"/>
      <c r="E1034" s="8"/>
      <c r="F1034" s="8"/>
      <c r="G1034" s="8"/>
      <c r="H1034" s="5"/>
      <c r="I1034" s="5"/>
      <c r="J1034" s="5"/>
    </row>
    <row r="1035" spans="2:10">
      <c r="B1035" s="1"/>
      <c r="C1035" s="1"/>
      <c r="D1035" s="1"/>
      <c r="E1035" s="8"/>
      <c r="F1035" s="8"/>
      <c r="G1035" s="8"/>
      <c r="H1035" s="5"/>
      <c r="I1035" s="5"/>
      <c r="J1035" s="5"/>
    </row>
    <row r="1036" spans="2:10">
      <c r="B1036" s="1"/>
      <c r="C1036" s="1"/>
      <c r="D1036" s="1"/>
      <c r="E1036" s="8"/>
      <c r="F1036" s="8"/>
      <c r="G1036" s="8"/>
      <c r="H1036" s="5"/>
      <c r="I1036" s="5"/>
      <c r="J1036" s="5"/>
    </row>
    <row r="1037" spans="2:10">
      <c r="B1037" s="1"/>
      <c r="C1037" s="1"/>
      <c r="D1037" s="1"/>
      <c r="E1037" s="8"/>
      <c r="F1037" s="8"/>
      <c r="G1037" s="8"/>
      <c r="H1037" s="5"/>
      <c r="I1037" s="5"/>
      <c r="J1037" s="5"/>
    </row>
    <row r="1038" spans="2:10">
      <c r="B1038" s="1"/>
      <c r="C1038" s="1"/>
      <c r="D1038" s="1"/>
      <c r="E1038" s="8"/>
      <c r="F1038" s="8"/>
      <c r="G1038" s="8"/>
      <c r="H1038" s="5"/>
      <c r="I1038" s="5"/>
      <c r="J1038" s="5"/>
    </row>
    <row r="1039" spans="2:10">
      <c r="B1039" s="1"/>
      <c r="C1039" s="1"/>
      <c r="D1039" s="1"/>
      <c r="E1039" s="8"/>
      <c r="F1039" s="8"/>
      <c r="G1039" s="8"/>
      <c r="H1039" s="5"/>
      <c r="I1039" s="5"/>
      <c r="J1039" s="5"/>
    </row>
    <row r="1040" spans="2:10">
      <c r="B1040" s="1"/>
      <c r="C1040" s="1"/>
      <c r="D1040" s="1"/>
      <c r="E1040" s="8"/>
      <c r="F1040" s="8"/>
      <c r="G1040" s="8"/>
      <c r="H1040" s="5"/>
      <c r="I1040" s="5"/>
      <c r="J1040" s="5"/>
    </row>
    <row r="1041" spans="2:10">
      <c r="B1041" s="1"/>
      <c r="C1041" s="1"/>
      <c r="D1041" s="1"/>
      <c r="E1041" s="8"/>
      <c r="F1041" s="8"/>
      <c r="G1041" s="8"/>
      <c r="H1041" s="5"/>
      <c r="I1041" s="5"/>
      <c r="J1041" s="5"/>
    </row>
    <row r="1042" spans="2:10">
      <c r="B1042" s="1"/>
      <c r="C1042" s="1"/>
      <c r="D1042" s="1"/>
      <c r="E1042" s="8"/>
      <c r="F1042" s="8"/>
      <c r="G1042" s="8"/>
      <c r="H1042" s="5"/>
      <c r="I1042" s="5"/>
      <c r="J1042" s="5"/>
    </row>
    <row r="1043" spans="2:10">
      <c r="B1043" s="1"/>
      <c r="C1043" s="1"/>
      <c r="D1043" s="1"/>
      <c r="E1043" s="8"/>
      <c r="F1043" s="8"/>
      <c r="G1043" s="8"/>
      <c r="H1043" s="5"/>
      <c r="I1043" s="5"/>
      <c r="J1043" s="5"/>
    </row>
    <row r="1044" spans="2:10">
      <c r="B1044" s="1"/>
      <c r="C1044" s="1"/>
      <c r="D1044" s="1"/>
      <c r="E1044" s="8"/>
      <c r="F1044" s="8"/>
      <c r="G1044" s="8"/>
      <c r="H1044" s="5"/>
      <c r="I1044" s="5"/>
      <c r="J1044" s="5"/>
    </row>
    <row r="1045" spans="2:10">
      <c r="B1045" s="1"/>
      <c r="C1045" s="1"/>
      <c r="D1045" s="1"/>
      <c r="E1045" s="8"/>
      <c r="F1045" s="8"/>
      <c r="G1045" s="8"/>
      <c r="H1045" s="5"/>
      <c r="I1045" s="5"/>
      <c r="J1045" s="5"/>
    </row>
    <row r="1046" spans="2:10">
      <c r="B1046" s="1"/>
      <c r="C1046" s="1"/>
      <c r="D1046" s="1"/>
      <c r="E1046" s="8"/>
      <c r="F1046" s="8"/>
      <c r="G1046" s="8"/>
      <c r="H1046" s="5"/>
      <c r="I1046" s="5"/>
      <c r="J1046" s="5"/>
    </row>
    <row r="1047" spans="2:10">
      <c r="B1047" s="1"/>
      <c r="C1047" s="1"/>
      <c r="D1047" s="1"/>
      <c r="E1047" s="8"/>
      <c r="F1047" s="8"/>
      <c r="G1047" s="8"/>
      <c r="H1047" s="5"/>
      <c r="I1047" s="5"/>
      <c r="J1047" s="5"/>
    </row>
    <row r="1048" spans="2:10">
      <c r="B1048" s="1"/>
      <c r="C1048" s="1"/>
      <c r="D1048" s="1"/>
      <c r="E1048" s="8"/>
      <c r="F1048" s="8"/>
      <c r="G1048" s="8"/>
      <c r="H1048" s="5"/>
      <c r="I1048" s="5"/>
      <c r="J1048" s="5"/>
    </row>
    <row r="1049" spans="2:10">
      <c r="B1049" s="1"/>
      <c r="C1049" s="1"/>
      <c r="D1049" s="1"/>
      <c r="E1049" s="8"/>
      <c r="F1049" s="8"/>
      <c r="G1049" s="8"/>
      <c r="H1049" s="5"/>
      <c r="I1049" s="5"/>
      <c r="J1049" s="5"/>
    </row>
    <row r="1050" spans="2:10">
      <c r="B1050" s="1"/>
      <c r="C1050" s="1"/>
      <c r="D1050" s="1"/>
      <c r="E1050" s="8"/>
      <c r="F1050" s="8"/>
      <c r="G1050" s="8"/>
      <c r="H1050" s="5"/>
      <c r="I1050" s="5"/>
      <c r="J1050" s="5"/>
    </row>
    <row r="1051" spans="2:10">
      <c r="B1051" s="1"/>
      <c r="C1051" s="1"/>
      <c r="D1051" s="1"/>
      <c r="E1051" s="8"/>
      <c r="F1051" s="8"/>
      <c r="G1051" s="8"/>
      <c r="H1051" s="5"/>
      <c r="I1051" s="5"/>
      <c r="J1051" s="5"/>
    </row>
    <row r="1052" spans="2:10">
      <c r="B1052" s="1"/>
      <c r="C1052" s="1"/>
      <c r="D1052" s="1"/>
      <c r="E1052" s="8"/>
      <c r="F1052" s="8"/>
      <c r="G1052" s="8"/>
      <c r="H1052" s="5"/>
      <c r="I1052" s="5"/>
      <c r="J1052" s="5"/>
    </row>
    <row r="1053" spans="2:10">
      <c r="B1053" s="1"/>
      <c r="C1053" s="1"/>
      <c r="D1053" s="1"/>
      <c r="E1053" s="8"/>
      <c r="F1053" s="8"/>
      <c r="G1053" s="8"/>
      <c r="H1053" s="5"/>
      <c r="I1053" s="5"/>
      <c r="J1053" s="5"/>
    </row>
    <row r="1054" spans="2:10">
      <c r="B1054" s="1"/>
      <c r="C1054" s="1"/>
      <c r="D1054" s="1"/>
      <c r="E1054" s="8"/>
      <c r="F1054" s="8"/>
      <c r="G1054" s="8"/>
      <c r="H1054" s="5"/>
      <c r="I1054" s="5"/>
      <c r="J1054" s="5"/>
    </row>
    <row r="1055" spans="2:10">
      <c r="B1055" s="1"/>
      <c r="C1055" s="1"/>
      <c r="D1055" s="1"/>
      <c r="E1055" s="8"/>
      <c r="F1055" s="8"/>
      <c r="G1055" s="8"/>
      <c r="H1055" s="5"/>
      <c r="I1055" s="5"/>
      <c r="J1055" s="5"/>
    </row>
    <row r="1056" spans="2:10">
      <c r="B1056" s="1"/>
      <c r="C1056" s="1"/>
      <c r="D1056" s="1"/>
      <c r="E1056" s="8"/>
      <c r="F1056" s="8"/>
      <c r="G1056" s="8"/>
      <c r="H1056" s="5"/>
      <c r="I1056" s="5"/>
      <c r="J1056" s="5"/>
    </row>
    <row r="1057" spans="2:10">
      <c r="B1057" s="1"/>
      <c r="C1057" s="1"/>
      <c r="D1057" s="1"/>
      <c r="E1057" s="8"/>
      <c r="F1057" s="8"/>
      <c r="G1057" s="8"/>
      <c r="H1057" s="5"/>
      <c r="I1057" s="5"/>
      <c r="J1057" s="5"/>
    </row>
    <row r="1058" spans="2:10">
      <c r="B1058" s="1"/>
      <c r="C1058" s="1"/>
      <c r="D1058" s="1"/>
      <c r="E1058" s="8"/>
      <c r="F1058" s="8"/>
      <c r="G1058" s="8"/>
      <c r="H1058" s="5"/>
      <c r="I1058" s="5"/>
      <c r="J1058" s="5"/>
    </row>
    <row r="1059" spans="2:10">
      <c r="B1059" s="1"/>
      <c r="C1059" s="1"/>
      <c r="D1059" s="1"/>
      <c r="E1059" s="8"/>
      <c r="F1059" s="8"/>
      <c r="G1059" s="8"/>
      <c r="H1059" s="5"/>
      <c r="I1059" s="5"/>
      <c r="J1059" s="5"/>
    </row>
    <row r="1060" spans="2:10">
      <c r="B1060" s="1"/>
      <c r="C1060" s="1"/>
      <c r="D1060" s="1"/>
      <c r="E1060" s="8"/>
      <c r="F1060" s="8"/>
      <c r="G1060" s="8"/>
      <c r="H1060" s="5"/>
      <c r="I1060" s="5"/>
      <c r="J1060" s="5"/>
    </row>
    <row r="1061" spans="2:10">
      <c r="B1061" s="1"/>
      <c r="C1061" s="1"/>
      <c r="D1061" s="1"/>
      <c r="E1061" s="8"/>
      <c r="F1061" s="8"/>
      <c r="G1061" s="8"/>
      <c r="H1061" s="5"/>
      <c r="I1061" s="5"/>
      <c r="J1061" s="5"/>
    </row>
    <row r="1062" spans="2:10">
      <c r="B1062" s="1"/>
      <c r="C1062" s="1"/>
      <c r="D1062" s="1"/>
      <c r="E1062" s="8"/>
      <c r="F1062" s="8"/>
      <c r="G1062" s="8"/>
      <c r="H1062" s="5"/>
      <c r="I1062" s="5"/>
      <c r="J1062" s="5"/>
    </row>
    <row r="1063" spans="2:10">
      <c r="B1063" s="1"/>
      <c r="C1063" s="1"/>
      <c r="D1063" s="1"/>
      <c r="E1063" s="8"/>
      <c r="F1063" s="8"/>
      <c r="G1063" s="8"/>
      <c r="H1063" s="5"/>
      <c r="I1063" s="5"/>
      <c r="J1063" s="5"/>
    </row>
    <row r="1064" spans="2:10">
      <c r="B1064" s="1"/>
      <c r="C1064" s="1"/>
      <c r="D1064" s="1"/>
      <c r="E1064" s="8"/>
      <c r="F1064" s="8"/>
      <c r="G1064" s="8"/>
      <c r="H1064" s="5"/>
      <c r="I1064" s="5"/>
      <c r="J1064" s="5"/>
    </row>
    <row r="1065" spans="2:10">
      <c r="B1065" s="1"/>
      <c r="C1065" s="1"/>
      <c r="D1065" s="1"/>
      <c r="E1065" s="8"/>
      <c r="F1065" s="8"/>
      <c r="G1065" s="8"/>
      <c r="H1065" s="5"/>
      <c r="I1065" s="5"/>
      <c r="J1065" s="5"/>
    </row>
    <row r="1066" spans="2:10">
      <c r="B1066" s="1"/>
      <c r="C1066" s="1"/>
      <c r="D1066" s="1"/>
      <c r="E1066" s="8"/>
      <c r="F1066" s="8"/>
      <c r="G1066" s="8"/>
      <c r="H1066" s="5"/>
      <c r="I1066" s="5"/>
      <c r="J1066" s="5"/>
    </row>
    <row r="1067" spans="2:10">
      <c r="B1067" s="1"/>
      <c r="C1067" s="1"/>
      <c r="D1067" s="1"/>
      <c r="E1067" s="8"/>
      <c r="F1067" s="8"/>
      <c r="G1067" s="8"/>
      <c r="H1067" s="5"/>
      <c r="I1067" s="5"/>
      <c r="J1067" s="5"/>
    </row>
    <row r="1068" spans="2:10">
      <c r="B1068" s="1"/>
      <c r="C1068" s="1"/>
      <c r="D1068" s="1"/>
      <c r="E1068" s="8"/>
      <c r="F1068" s="8"/>
      <c r="G1068" s="8"/>
      <c r="H1068" s="5"/>
      <c r="I1068" s="5"/>
      <c r="J1068" s="5"/>
    </row>
    <row r="1069" spans="2:10">
      <c r="B1069" s="1"/>
      <c r="C1069" s="1"/>
      <c r="D1069" s="1"/>
      <c r="E1069" s="8"/>
      <c r="F1069" s="8"/>
      <c r="G1069" s="8"/>
      <c r="H1069" s="5"/>
      <c r="I1069" s="5"/>
      <c r="J1069" s="5"/>
    </row>
    <row r="1070" spans="2:10">
      <c r="B1070" s="1"/>
      <c r="C1070" s="1"/>
      <c r="D1070" s="1"/>
      <c r="E1070" s="8"/>
      <c r="F1070" s="8"/>
      <c r="G1070" s="8"/>
      <c r="H1070" s="5"/>
      <c r="I1070" s="5"/>
      <c r="J1070" s="5"/>
    </row>
    <row r="1071" spans="2:10">
      <c r="B1071" s="1"/>
      <c r="C1071" s="1"/>
      <c r="D1071" s="1"/>
      <c r="E1071" s="8"/>
      <c r="F1071" s="8"/>
      <c r="G1071" s="8"/>
      <c r="H1071" s="5"/>
      <c r="I1071" s="5"/>
      <c r="J1071" s="5"/>
    </row>
    <row r="1072" spans="2:10">
      <c r="B1072" s="1"/>
      <c r="C1072" s="1"/>
      <c r="D1072" s="1"/>
      <c r="E1072" s="8"/>
      <c r="F1072" s="8"/>
      <c r="G1072" s="8"/>
      <c r="H1072" s="5"/>
      <c r="I1072" s="5"/>
      <c r="J1072" s="5"/>
    </row>
    <row r="1073" spans="2:10">
      <c r="B1073" s="1"/>
      <c r="C1073" s="1"/>
      <c r="D1073" s="1"/>
      <c r="E1073" s="8"/>
      <c r="F1073" s="8"/>
      <c r="G1073" s="8"/>
      <c r="H1073" s="5"/>
      <c r="I1073" s="5"/>
      <c r="J1073" s="5"/>
    </row>
    <row r="1074" spans="2:10">
      <c r="B1074" s="1"/>
      <c r="C1074" s="1"/>
      <c r="D1074" s="1"/>
      <c r="E1074" s="8"/>
      <c r="F1074" s="8"/>
      <c r="G1074" s="8"/>
      <c r="H1074" s="5"/>
      <c r="I1074" s="5"/>
      <c r="J1074" s="5"/>
    </row>
    <row r="1075" spans="2:10">
      <c r="B1075" s="1"/>
      <c r="C1075" s="1"/>
      <c r="D1075" s="1"/>
      <c r="E1075" s="8"/>
      <c r="F1075" s="8"/>
      <c r="G1075" s="8"/>
      <c r="H1075" s="5"/>
      <c r="I1075" s="5"/>
      <c r="J1075" s="5"/>
    </row>
    <row r="1076" spans="2:10">
      <c r="B1076" s="1"/>
      <c r="C1076" s="1"/>
      <c r="D1076" s="1"/>
      <c r="E1076" s="8"/>
      <c r="F1076" s="8"/>
      <c r="G1076" s="8"/>
      <c r="H1076" s="5"/>
      <c r="I1076" s="5"/>
      <c r="J1076" s="5"/>
    </row>
    <row r="1077" spans="2:10">
      <c r="B1077" s="1"/>
      <c r="C1077" s="1"/>
      <c r="D1077" s="1"/>
      <c r="E1077" s="8"/>
      <c r="F1077" s="8"/>
      <c r="G1077" s="8"/>
      <c r="H1077" s="5"/>
      <c r="I1077" s="5"/>
      <c r="J1077" s="5"/>
    </row>
    <row r="1078" spans="2:10">
      <c r="B1078" s="1"/>
      <c r="C1078" s="1"/>
      <c r="D1078" s="1"/>
      <c r="E1078" s="8"/>
      <c r="F1078" s="8"/>
      <c r="G1078" s="8"/>
      <c r="H1078" s="5"/>
      <c r="I1078" s="5"/>
      <c r="J1078" s="5"/>
    </row>
    <row r="1079" spans="2:10">
      <c r="B1079" s="1"/>
      <c r="C1079" s="1"/>
      <c r="D1079" s="1"/>
      <c r="E1079" s="8"/>
      <c r="F1079" s="8"/>
      <c r="G1079" s="8"/>
      <c r="H1079" s="5"/>
      <c r="I1079" s="5"/>
      <c r="J1079" s="5"/>
    </row>
    <row r="1080" spans="2:10">
      <c r="B1080" s="1"/>
      <c r="C1080" s="1"/>
      <c r="D1080" s="1"/>
      <c r="E1080" s="8"/>
      <c r="F1080" s="8"/>
      <c r="G1080" s="8"/>
      <c r="H1080" s="5"/>
      <c r="I1080" s="5"/>
      <c r="J1080" s="5"/>
    </row>
    <row r="1081" spans="2:10">
      <c r="B1081" s="1"/>
      <c r="C1081" s="1"/>
      <c r="D1081" s="1"/>
      <c r="E1081" s="8"/>
      <c r="F1081" s="8"/>
      <c r="G1081" s="8"/>
      <c r="H1081" s="5"/>
      <c r="I1081" s="5"/>
      <c r="J1081" s="5"/>
    </row>
    <row r="1082" spans="2:10">
      <c r="B1082" s="1"/>
      <c r="C1082" s="1"/>
      <c r="D1082" s="1"/>
      <c r="E1082" s="8"/>
      <c r="F1082" s="8"/>
      <c r="G1082" s="8"/>
      <c r="H1082" s="5"/>
      <c r="I1082" s="5"/>
      <c r="J1082" s="5"/>
    </row>
    <row r="1083" spans="2:10">
      <c r="B1083" s="1"/>
      <c r="C1083" s="1"/>
      <c r="D1083" s="1"/>
      <c r="E1083" s="8"/>
      <c r="F1083" s="8"/>
      <c r="G1083" s="8"/>
      <c r="H1083" s="5"/>
      <c r="I1083" s="5"/>
      <c r="J1083" s="5"/>
    </row>
    <row r="1084" spans="2:10">
      <c r="B1084" s="1"/>
      <c r="C1084" s="1"/>
      <c r="D1084" s="1"/>
      <c r="E1084" s="8"/>
      <c r="F1084" s="8"/>
      <c r="G1084" s="8"/>
      <c r="H1084" s="5"/>
      <c r="I1084" s="5"/>
      <c r="J1084" s="5"/>
    </row>
    <row r="1085" spans="2:10">
      <c r="B1085" s="1"/>
      <c r="C1085" s="1"/>
      <c r="D1085" s="1"/>
      <c r="E1085" s="8"/>
      <c r="F1085" s="8"/>
      <c r="G1085" s="8"/>
      <c r="H1085" s="5"/>
      <c r="I1085" s="5"/>
      <c r="J1085" s="5"/>
    </row>
    <row r="1086" spans="2:10">
      <c r="B1086" s="1"/>
      <c r="C1086" s="1"/>
      <c r="D1086" s="1"/>
      <c r="E1086" s="8"/>
      <c r="F1086" s="8"/>
      <c r="G1086" s="8"/>
      <c r="H1086" s="5"/>
      <c r="I1086" s="5"/>
      <c r="J1086" s="5"/>
    </row>
    <row r="1087" spans="2:10">
      <c r="B1087" s="1"/>
      <c r="C1087" s="1"/>
      <c r="D1087" s="1"/>
      <c r="E1087" s="8"/>
      <c r="F1087" s="8"/>
      <c r="G1087" s="8"/>
      <c r="H1087" s="5"/>
      <c r="I1087" s="5"/>
      <c r="J1087" s="5"/>
    </row>
    <row r="1088" spans="2:10">
      <c r="B1088" s="1"/>
      <c r="C1088" s="1"/>
      <c r="D1088" s="1"/>
      <c r="E1088" s="8"/>
      <c r="F1088" s="8"/>
      <c r="G1088" s="8"/>
      <c r="H1088" s="5"/>
      <c r="I1088" s="5"/>
      <c r="J1088" s="5"/>
    </row>
    <row r="1089" spans="2:10">
      <c r="B1089" s="1"/>
      <c r="C1089" s="1"/>
      <c r="D1089" s="1"/>
      <c r="E1089" s="8"/>
      <c r="F1089" s="8"/>
      <c r="G1089" s="8"/>
      <c r="H1089" s="5"/>
      <c r="I1089" s="5"/>
      <c r="J1089" s="5"/>
    </row>
    <row r="1090" spans="2:10">
      <c r="B1090" s="1"/>
      <c r="C1090" s="1"/>
      <c r="D1090" s="1"/>
      <c r="E1090" s="8"/>
      <c r="F1090" s="8"/>
      <c r="G1090" s="8"/>
      <c r="H1090" s="5"/>
      <c r="I1090" s="5"/>
      <c r="J1090" s="5"/>
    </row>
    <row r="1091" spans="2:10">
      <c r="B1091" s="1"/>
      <c r="C1091" s="1"/>
      <c r="D1091" s="1"/>
      <c r="E1091" s="8"/>
      <c r="F1091" s="8"/>
      <c r="G1091" s="8"/>
      <c r="H1091" s="5"/>
      <c r="I1091" s="5"/>
      <c r="J1091" s="5"/>
    </row>
    <row r="1092" spans="2:10">
      <c r="B1092" s="1"/>
      <c r="C1092" s="1"/>
      <c r="D1092" s="1"/>
      <c r="E1092" s="8"/>
      <c r="F1092" s="8"/>
      <c r="G1092" s="8"/>
      <c r="H1092" s="5"/>
      <c r="I1092" s="5"/>
      <c r="J1092" s="5"/>
    </row>
    <row r="1093" spans="2:10">
      <c r="B1093" s="1"/>
      <c r="C1093" s="1"/>
      <c r="D1093" s="1"/>
      <c r="E1093" s="8"/>
      <c r="F1093" s="8"/>
      <c r="G1093" s="8"/>
      <c r="H1093" s="5"/>
      <c r="I1093" s="5"/>
      <c r="J1093" s="5"/>
    </row>
    <row r="1094" spans="2:10">
      <c r="B1094" s="1"/>
      <c r="C1094" s="1"/>
      <c r="D1094" s="1"/>
      <c r="E1094" s="8"/>
      <c r="F1094" s="8"/>
      <c r="G1094" s="8"/>
      <c r="H1094" s="5"/>
      <c r="I1094" s="5"/>
      <c r="J1094" s="5"/>
    </row>
    <row r="1095" spans="2:10">
      <c r="B1095" s="1"/>
      <c r="C1095" s="1"/>
      <c r="D1095" s="1"/>
      <c r="E1095" s="8"/>
      <c r="F1095" s="8"/>
      <c r="G1095" s="8"/>
      <c r="H1095" s="5"/>
      <c r="I1095" s="5"/>
      <c r="J1095" s="5"/>
    </row>
    <row r="1096" spans="2:10">
      <c r="B1096" s="1"/>
      <c r="C1096" s="1"/>
      <c r="D1096" s="1"/>
      <c r="E1096" s="8"/>
      <c r="F1096" s="8"/>
      <c r="G1096" s="8"/>
      <c r="H1096" s="5"/>
      <c r="I1096" s="5"/>
      <c r="J1096" s="5"/>
    </row>
    <row r="1097" spans="2:10">
      <c r="B1097" s="1"/>
      <c r="C1097" s="1"/>
      <c r="D1097" s="1"/>
      <c r="E1097" s="8"/>
      <c r="F1097" s="8"/>
      <c r="G1097" s="8"/>
      <c r="H1097" s="5"/>
      <c r="I1097" s="5"/>
      <c r="J1097" s="5"/>
    </row>
    <row r="1098" spans="2:10">
      <c r="B1098" s="1"/>
      <c r="C1098" s="1"/>
      <c r="D1098" s="1"/>
      <c r="E1098" s="8"/>
      <c r="F1098" s="8"/>
      <c r="G1098" s="8"/>
      <c r="H1098" s="5"/>
      <c r="I1098" s="5"/>
      <c r="J1098" s="5"/>
    </row>
    <row r="1099" spans="2:10">
      <c r="B1099" s="1"/>
      <c r="C1099" s="1"/>
      <c r="D1099" s="1"/>
      <c r="E1099" s="8"/>
      <c r="F1099" s="8"/>
      <c r="G1099" s="8"/>
      <c r="H1099" s="5"/>
      <c r="I1099" s="5"/>
      <c r="J1099" s="5"/>
    </row>
    <row r="1100" spans="2:10">
      <c r="B1100" s="1"/>
      <c r="C1100" s="1"/>
      <c r="D1100" s="1"/>
      <c r="E1100" s="8"/>
      <c r="F1100" s="8"/>
      <c r="G1100" s="8"/>
      <c r="H1100" s="5"/>
      <c r="I1100" s="5"/>
      <c r="J1100" s="5"/>
    </row>
    <row r="1101" spans="2:10">
      <c r="B1101" s="1"/>
      <c r="C1101" s="1"/>
      <c r="D1101" s="1"/>
      <c r="E1101" s="8"/>
      <c r="F1101" s="8"/>
      <c r="G1101" s="8"/>
      <c r="H1101" s="5"/>
      <c r="I1101" s="5"/>
      <c r="J1101" s="5"/>
    </row>
    <row r="1102" spans="2:10">
      <c r="B1102" s="1"/>
      <c r="C1102" s="1"/>
      <c r="D1102" s="1"/>
      <c r="E1102" s="8"/>
      <c r="F1102" s="8"/>
      <c r="G1102" s="8"/>
      <c r="H1102" s="5"/>
      <c r="I1102" s="5"/>
      <c r="J1102" s="5"/>
    </row>
    <row r="1103" spans="2:10">
      <c r="B1103" s="1"/>
      <c r="C1103" s="1"/>
      <c r="D1103" s="1"/>
      <c r="E1103" s="8"/>
      <c r="F1103" s="8"/>
      <c r="G1103" s="8"/>
      <c r="H1103" s="5"/>
      <c r="I1103" s="5"/>
      <c r="J1103" s="5"/>
    </row>
    <row r="1104" spans="2:10">
      <c r="B1104" s="1"/>
      <c r="C1104" s="1"/>
      <c r="D1104" s="1"/>
      <c r="E1104" s="8"/>
      <c r="F1104" s="8"/>
      <c r="G1104" s="8"/>
      <c r="H1104" s="5"/>
      <c r="I1104" s="5"/>
      <c r="J1104" s="5"/>
    </row>
    <row r="1105" spans="2:10">
      <c r="B1105" s="1"/>
      <c r="C1105" s="1"/>
      <c r="D1105" s="1"/>
      <c r="E1105" s="8"/>
      <c r="F1105" s="8"/>
      <c r="G1105" s="8"/>
      <c r="H1105" s="5"/>
      <c r="I1105" s="5"/>
      <c r="J1105" s="5"/>
    </row>
    <row r="1106" spans="2:10">
      <c r="B1106" s="1"/>
      <c r="C1106" s="1"/>
      <c r="D1106" s="1"/>
      <c r="E1106" s="8"/>
      <c r="F1106" s="8"/>
      <c r="G1106" s="8"/>
      <c r="H1106" s="5"/>
      <c r="I1106" s="5"/>
      <c r="J1106" s="5"/>
    </row>
    <row r="1107" spans="2:10">
      <c r="B1107" s="1"/>
      <c r="C1107" s="1"/>
      <c r="D1107" s="1"/>
      <c r="E1107" s="8"/>
      <c r="F1107" s="8"/>
      <c r="G1107" s="8"/>
      <c r="H1107" s="5"/>
      <c r="I1107" s="5"/>
      <c r="J1107" s="5"/>
    </row>
    <row r="1108" spans="2:10">
      <c r="B1108" s="1"/>
      <c r="C1108" s="1"/>
      <c r="D1108" s="1"/>
      <c r="E1108" s="8"/>
      <c r="F1108" s="8"/>
      <c r="G1108" s="8"/>
      <c r="H1108" s="5"/>
      <c r="I1108" s="5"/>
      <c r="J1108" s="5"/>
    </row>
    <row r="1109" spans="2:10">
      <c r="B1109" s="1"/>
      <c r="C1109" s="1"/>
      <c r="D1109" s="1"/>
      <c r="E1109" s="8"/>
      <c r="F1109" s="8"/>
      <c r="G1109" s="8"/>
      <c r="H1109" s="5"/>
      <c r="I1109" s="5"/>
      <c r="J1109" s="5"/>
    </row>
    <row r="1110" spans="2:10">
      <c r="B1110" s="1"/>
      <c r="C1110" s="1"/>
      <c r="D1110" s="1"/>
      <c r="E1110" s="8"/>
      <c r="F1110" s="8"/>
      <c r="G1110" s="8"/>
      <c r="H1110" s="5"/>
      <c r="I1110" s="5"/>
      <c r="J1110" s="5"/>
    </row>
    <row r="1111" spans="2:10">
      <c r="B1111" s="1"/>
      <c r="C1111" s="1"/>
      <c r="D1111" s="1"/>
      <c r="E1111" s="8"/>
      <c r="F1111" s="8"/>
      <c r="G1111" s="8"/>
      <c r="H1111" s="5"/>
      <c r="I1111" s="5"/>
      <c r="J1111" s="5"/>
    </row>
    <row r="1112" spans="2:10">
      <c r="B1112" s="1"/>
      <c r="C1112" s="1"/>
      <c r="D1112" s="1"/>
      <c r="E1112" s="8"/>
      <c r="F1112" s="8"/>
      <c r="G1112" s="8"/>
      <c r="H1112" s="5"/>
      <c r="I1112" s="5"/>
      <c r="J1112" s="5"/>
    </row>
    <row r="1113" spans="2:10">
      <c r="B1113" s="1"/>
      <c r="C1113" s="1"/>
      <c r="D1113" s="1"/>
      <c r="E1113" s="8"/>
      <c r="F1113" s="8"/>
      <c r="G1113" s="8"/>
      <c r="H1113" s="5"/>
      <c r="I1113" s="5"/>
      <c r="J1113" s="5"/>
    </row>
    <row r="1114" spans="2:10">
      <c r="B1114" s="1"/>
      <c r="C1114" s="1"/>
      <c r="D1114" s="1"/>
      <c r="E1114" s="8"/>
      <c r="F1114" s="8"/>
      <c r="G1114" s="8"/>
      <c r="H1114" s="5"/>
      <c r="I1114" s="5"/>
      <c r="J1114" s="5"/>
    </row>
    <row r="1115" spans="2:10">
      <c r="B1115" s="1"/>
      <c r="C1115" s="1"/>
      <c r="D1115" s="1"/>
      <c r="E1115" s="8"/>
      <c r="F1115" s="8"/>
      <c r="G1115" s="8"/>
      <c r="H1115" s="5"/>
      <c r="I1115" s="5"/>
      <c r="J1115" s="5"/>
    </row>
    <row r="1116" spans="2:10">
      <c r="B1116" s="1"/>
      <c r="C1116" s="1"/>
      <c r="D1116" s="1"/>
      <c r="E1116" s="8"/>
      <c r="F1116" s="8"/>
      <c r="G1116" s="8"/>
      <c r="H1116" s="5"/>
      <c r="I1116" s="5"/>
      <c r="J1116" s="5"/>
    </row>
    <row r="1117" spans="2:10">
      <c r="B1117" s="1"/>
      <c r="C1117" s="1"/>
      <c r="D1117" s="1"/>
      <c r="E1117" s="8"/>
      <c r="F1117" s="8"/>
      <c r="G1117" s="8"/>
      <c r="H1117" s="5"/>
      <c r="I1117" s="5"/>
      <c r="J1117" s="5"/>
    </row>
    <row r="1118" spans="2:10">
      <c r="B1118" s="1"/>
      <c r="C1118" s="1"/>
      <c r="D1118" s="1"/>
      <c r="E1118" s="8"/>
      <c r="F1118" s="8"/>
      <c r="G1118" s="8"/>
      <c r="H1118" s="5"/>
      <c r="I1118" s="5"/>
      <c r="J1118" s="5"/>
    </row>
    <row r="1119" spans="2:10">
      <c r="B1119" s="1"/>
      <c r="C1119" s="1"/>
      <c r="D1119" s="1"/>
      <c r="E1119" s="8"/>
      <c r="F1119" s="8"/>
      <c r="G1119" s="8"/>
      <c r="H1119" s="5"/>
      <c r="I1119" s="5"/>
      <c r="J1119" s="5"/>
    </row>
    <row r="1120" spans="2:10">
      <c r="B1120" s="1"/>
      <c r="C1120" s="1"/>
      <c r="D1120" s="1"/>
      <c r="E1120" s="8"/>
      <c r="F1120" s="8"/>
      <c r="G1120" s="8"/>
      <c r="H1120" s="5"/>
      <c r="I1120" s="5"/>
      <c r="J1120" s="5"/>
    </row>
    <row r="1121" spans="2:10">
      <c r="B1121" s="1"/>
      <c r="C1121" s="1"/>
      <c r="D1121" s="1"/>
      <c r="E1121" s="8"/>
      <c r="F1121" s="8"/>
      <c r="G1121" s="8"/>
      <c r="H1121" s="5"/>
      <c r="I1121" s="5"/>
      <c r="J1121" s="5"/>
    </row>
    <row r="1122" spans="2:10">
      <c r="B1122" s="1"/>
      <c r="C1122" s="1"/>
      <c r="D1122" s="1"/>
      <c r="E1122" s="8"/>
      <c r="F1122" s="8"/>
      <c r="G1122" s="8"/>
      <c r="H1122" s="5"/>
      <c r="I1122" s="5"/>
      <c r="J1122" s="5"/>
    </row>
    <row r="1123" spans="2:10">
      <c r="B1123" s="1"/>
      <c r="C1123" s="1"/>
      <c r="D1123" s="1"/>
      <c r="E1123" s="8"/>
      <c r="F1123" s="8"/>
      <c r="G1123" s="8"/>
      <c r="H1123" s="5"/>
      <c r="I1123" s="5"/>
      <c r="J1123" s="5"/>
    </row>
    <row r="1124" spans="2:10">
      <c r="B1124" s="1"/>
      <c r="C1124" s="1"/>
      <c r="D1124" s="1"/>
      <c r="E1124" s="8"/>
      <c r="F1124" s="8"/>
      <c r="G1124" s="8"/>
      <c r="H1124" s="5"/>
      <c r="I1124" s="5"/>
      <c r="J1124" s="5"/>
    </row>
    <row r="1125" spans="2:10">
      <c r="B1125" s="1"/>
      <c r="C1125" s="1"/>
      <c r="D1125" s="1"/>
      <c r="E1125" s="8"/>
      <c r="F1125" s="8"/>
      <c r="G1125" s="8"/>
      <c r="H1125" s="5"/>
      <c r="I1125" s="5"/>
      <c r="J1125" s="5"/>
    </row>
    <row r="1126" spans="2:10">
      <c r="B1126" s="1"/>
      <c r="C1126" s="1"/>
      <c r="D1126" s="1"/>
      <c r="E1126" s="8"/>
      <c r="F1126" s="8"/>
      <c r="G1126" s="8"/>
      <c r="H1126" s="5"/>
      <c r="I1126" s="5"/>
      <c r="J1126" s="5"/>
    </row>
    <row r="1127" spans="2:10">
      <c r="B1127" s="1"/>
      <c r="C1127" s="1"/>
      <c r="D1127" s="1"/>
      <c r="E1127" s="8"/>
      <c r="F1127" s="8"/>
      <c r="G1127" s="8"/>
      <c r="H1127" s="5"/>
      <c r="I1127" s="5"/>
      <c r="J1127" s="5"/>
    </row>
    <row r="1128" spans="2:10">
      <c r="B1128" s="1"/>
      <c r="C1128" s="1"/>
      <c r="D1128" s="1"/>
      <c r="E1128" s="8"/>
      <c r="F1128" s="8"/>
      <c r="G1128" s="8"/>
      <c r="H1128" s="5"/>
      <c r="I1128" s="5"/>
      <c r="J1128" s="5"/>
    </row>
    <row r="1129" spans="2:10">
      <c r="B1129" s="1"/>
      <c r="C1129" s="1"/>
      <c r="D1129" s="1"/>
      <c r="E1129" s="8"/>
      <c r="F1129" s="8"/>
      <c r="G1129" s="8"/>
      <c r="H1129" s="5"/>
      <c r="I1129" s="5"/>
      <c r="J1129" s="5"/>
    </row>
    <row r="1130" spans="2:10">
      <c r="B1130" s="1"/>
      <c r="C1130" s="1"/>
      <c r="D1130" s="1"/>
      <c r="E1130" s="8"/>
      <c r="F1130" s="8"/>
      <c r="G1130" s="8"/>
      <c r="H1130" s="5"/>
      <c r="I1130" s="5"/>
      <c r="J1130" s="5"/>
    </row>
    <row r="1131" spans="2:10">
      <c r="B1131" s="1"/>
      <c r="C1131" s="1"/>
      <c r="D1131" s="1"/>
      <c r="E1131" s="8"/>
      <c r="F1131" s="8"/>
      <c r="G1131" s="8"/>
      <c r="H1131" s="5"/>
      <c r="I1131" s="5"/>
      <c r="J1131" s="5"/>
    </row>
    <row r="1132" spans="2:10">
      <c r="B1132" s="1"/>
      <c r="C1132" s="1"/>
      <c r="D1132" s="1"/>
      <c r="E1132" s="8"/>
      <c r="F1132" s="8"/>
      <c r="G1132" s="8"/>
      <c r="H1132" s="5"/>
      <c r="I1132" s="5"/>
      <c r="J1132" s="5"/>
    </row>
    <row r="1133" spans="2:10">
      <c r="B1133" s="1"/>
      <c r="C1133" s="1"/>
      <c r="D1133" s="1"/>
      <c r="E1133" s="8"/>
      <c r="F1133" s="8"/>
      <c r="G1133" s="8"/>
      <c r="H1133" s="5"/>
      <c r="I1133" s="5"/>
      <c r="J1133" s="5"/>
    </row>
    <row r="1134" spans="2:10">
      <c r="B1134" s="1"/>
      <c r="C1134" s="1"/>
      <c r="D1134" s="1"/>
      <c r="E1134" s="8"/>
      <c r="F1134" s="8"/>
      <c r="G1134" s="8"/>
      <c r="H1134" s="5"/>
      <c r="I1134" s="5"/>
      <c r="J1134" s="5"/>
    </row>
    <row r="1135" spans="2:10">
      <c r="B1135" s="1"/>
      <c r="C1135" s="1"/>
      <c r="D1135" s="1"/>
      <c r="E1135" s="8"/>
      <c r="F1135" s="8"/>
      <c r="G1135" s="8"/>
      <c r="H1135" s="5"/>
      <c r="I1135" s="5"/>
      <c r="J1135" s="5"/>
    </row>
    <row r="1136" spans="2:10">
      <c r="B1136" s="1"/>
      <c r="C1136" s="1"/>
      <c r="D1136" s="1"/>
      <c r="E1136" s="8"/>
      <c r="F1136" s="8"/>
      <c r="G1136" s="8"/>
      <c r="H1136" s="5"/>
      <c r="I1136" s="5"/>
      <c r="J1136" s="5"/>
    </row>
    <row r="1137" spans="2:10">
      <c r="B1137" s="1"/>
      <c r="C1137" s="1"/>
      <c r="D1137" s="1"/>
      <c r="E1137" s="8"/>
      <c r="F1137" s="8"/>
      <c r="G1137" s="8"/>
      <c r="H1137" s="5"/>
      <c r="I1137" s="5"/>
      <c r="J1137" s="5"/>
    </row>
    <row r="1138" spans="2:10">
      <c r="B1138" s="1"/>
      <c r="C1138" s="1"/>
      <c r="D1138" s="1"/>
      <c r="E1138" s="8"/>
      <c r="F1138" s="8"/>
      <c r="G1138" s="8"/>
      <c r="H1138" s="5"/>
      <c r="I1138" s="5"/>
      <c r="J1138" s="5"/>
    </row>
    <row r="1139" spans="2:10">
      <c r="B1139" s="1"/>
      <c r="C1139" s="1"/>
      <c r="D1139" s="1"/>
      <c r="E1139" s="8"/>
      <c r="F1139" s="8"/>
      <c r="G1139" s="8"/>
      <c r="H1139" s="5"/>
      <c r="I1139" s="5"/>
      <c r="J1139" s="5"/>
    </row>
    <row r="1140" spans="2:10">
      <c r="B1140" s="1"/>
      <c r="C1140" s="1"/>
      <c r="D1140" s="1"/>
      <c r="E1140" s="8"/>
      <c r="F1140" s="8"/>
      <c r="G1140" s="8"/>
      <c r="H1140" s="5"/>
      <c r="I1140" s="5"/>
      <c r="J1140" s="5"/>
    </row>
    <row r="1141" spans="2:10">
      <c r="B1141" s="1"/>
      <c r="C1141" s="1"/>
      <c r="D1141" s="1"/>
      <c r="E1141" s="8"/>
      <c r="F1141" s="8"/>
      <c r="G1141" s="8"/>
      <c r="H1141" s="5"/>
      <c r="I1141" s="5"/>
      <c r="J1141" s="5"/>
    </row>
    <row r="1142" spans="2:10">
      <c r="B1142" s="1"/>
      <c r="C1142" s="1"/>
      <c r="D1142" s="1"/>
      <c r="E1142" s="8"/>
      <c r="F1142" s="8"/>
      <c r="G1142" s="8"/>
      <c r="H1142" s="5"/>
      <c r="I1142" s="5"/>
      <c r="J1142" s="5"/>
    </row>
    <row r="1143" spans="2:10">
      <c r="B1143" s="1"/>
      <c r="C1143" s="1"/>
      <c r="D1143" s="1"/>
      <c r="E1143" s="8"/>
      <c r="F1143" s="8"/>
      <c r="G1143" s="8"/>
      <c r="H1143" s="5"/>
      <c r="I1143" s="5"/>
      <c r="J1143" s="5"/>
    </row>
    <row r="1144" spans="2:10">
      <c r="B1144" s="1"/>
      <c r="C1144" s="1"/>
      <c r="D1144" s="1"/>
      <c r="E1144" s="8"/>
      <c r="F1144" s="8"/>
      <c r="G1144" s="8"/>
      <c r="H1144" s="5"/>
      <c r="I1144" s="5"/>
      <c r="J1144" s="5"/>
    </row>
    <row r="1145" spans="2:10">
      <c r="B1145" s="1"/>
      <c r="C1145" s="1"/>
      <c r="D1145" s="1"/>
      <c r="E1145" s="8"/>
      <c r="F1145" s="8"/>
      <c r="G1145" s="8"/>
      <c r="H1145" s="5"/>
      <c r="I1145" s="5"/>
      <c r="J1145" s="5"/>
    </row>
    <row r="1146" spans="2:10">
      <c r="B1146" s="1"/>
      <c r="C1146" s="1"/>
      <c r="D1146" s="1"/>
      <c r="E1146" s="8"/>
      <c r="F1146" s="8"/>
      <c r="G1146" s="8"/>
      <c r="H1146" s="5"/>
      <c r="I1146" s="5"/>
      <c r="J1146" s="5"/>
    </row>
    <row r="1147" spans="2:10">
      <c r="B1147" s="1"/>
      <c r="C1147" s="1"/>
      <c r="D1147" s="1"/>
      <c r="E1147" s="8"/>
      <c r="F1147" s="8"/>
      <c r="G1147" s="8"/>
      <c r="H1147" s="5"/>
      <c r="I1147" s="5"/>
      <c r="J1147" s="5"/>
    </row>
    <row r="1148" spans="2:10">
      <c r="B1148" s="1"/>
      <c r="C1148" s="1"/>
      <c r="D1148" s="1"/>
      <c r="E1148" s="8"/>
      <c r="F1148" s="8"/>
      <c r="G1148" s="8"/>
      <c r="H1148" s="5"/>
      <c r="I1148" s="5"/>
      <c r="J1148" s="5"/>
    </row>
    <row r="1149" spans="2:10">
      <c r="B1149" s="1"/>
      <c r="C1149" s="1"/>
      <c r="D1149" s="1"/>
      <c r="E1149" s="8"/>
      <c r="F1149" s="8"/>
      <c r="G1149" s="8"/>
      <c r="H1149" s="5"/>
      <c r="I1149" s="5"/>
      <c r="J1149" s="5"/>
    </row>
    <row r="1150" spans="2:10">
      <c r="B1150" s="1"/>
      <c r="C1150" s="1"/>
      <c r="D1150" s="1"/>
      <c r="E1150" s="8"/>
      <c r="F1150" s="8"/>
      <c r="G1150" s="8"/>
      <c r="H1150" s="5"/>
      <c r="I1150" s="5"/>
      <c r="J1150" s="5"/>
    </row>
    <row r="1151" spans="2:10">
      <c r="B1151" s="1"/>
      <c r="C1151" s="1"/>
      <c r="D1151" s="1"/>
      <c r="E1151" s="8"/>
      <c r="F1151" s="8"/>
      <c r="G1151" s="8"/>
      <c r="H1151" s="5"/>
      <c r="I1151" s="5"/>
      <c r="J1151" s="5"/>
    </row>
    <row r="1152" spans="2:10">
      <c r="B1152" s="1"/>
      <c r="C1152" s="1"/>
      <c r="D1152" s="1"/>
      <c r="E1152" s="8"/>
      <c r="F1152" s="8"/>
      <c r="G1152" s="8"/>
      <c r="H1152" s="5"/>
      <c r="I1152" s="5"/>
      <c r="J1152" s="5"/>
    </row>
    <row r="1153" spans="2:10">
      <c r="B1153" s="1"/>
      <c r="C1153" s="1"/>
      <c r="D1153" s="1"/>
      <c r="E1153" s="8"/>
      <c r="F1153" s="8"/>
      <c r="G1153" s="8"/>
      <c r="H1153" s="5"/>
      <c r="I1153" s="5"/>
      <c r="J1153" s="5"/>
    </row>
    <row r="1154" spans="2:10">
      <c r="B1154" s="1"/>
      <c r="C1154" s="1"/>
      <c r="D1154" s="1"/>
      <c r="E1154" s="8"/>
      <c r="F1154" s="8"/>
      <c r="G1154" s="8"/>
      <c r="H1154" s="5"/>
      <c r="I1154" s="5"/>
      <c r="J1154" s="5"/>
    </row>
    <row r="1155" spans="2:10">
      <c r="B1155" s="1"/>
      <c r="C1155" s="1"/>
      <c r="D1155" s="1"/>
      <c r="E1155" s="8"/>
      <c r="F1155" s="8"/>
      <c r="G1155" s="8"/>
      <c r="H1155" s="5"/>
      <c r="I1155" s="5"/>
      <c r="J1155" s="5"/>
    </row>
    <row r="1156" spans="2:10">
      <c r="B1156" s="1"/>
      <c r="C1156" s="1"/>
      <c r="D1156" s="1"/>
      <c r="E1156" s="8"/>
      <c r="F1156" s="8"/>
      <c r="G1156" s="8"/>
      <c r="H1156" s="5"/>
      <c r="I1156" s="5"/>
      <c r="J1156" s="5"/>
    </row>
    <row r="1157" spans="2:10">
      <c r="B1157" s="1"/>
      <c r="C1157" s="1"/>
      <c r="D1157" s="1"/>
      <c r="E1157" s="8"/>
      <c r="F1157" s="8"/>
      <c r="G1157" s="8"/>
      <c r="H1157" s="5"/>
      <c r="I1157" s="5"/>
      <c r="J1157" s="5"/>
    </row>
    <row r="1158" spans="2:10">
      <c r="B1158" s="1"/>
      <c r="C1158" s="1"/>
      <c r="D1158" s="1"/>
      <c r="E1158" s="8"/>
      <c r="F1158" s="8"/>
      <c r="G1158" s="8"/>
      <c r="H1158" s="5"/>
      <c r="I1158" s="5"/>
      <c r="J1158" s="5"/>
    </row>
    <row r="1159" spans="2:10">
      <c r="B1159" s="1"/>
      <c r="C1159" s="1"/>
      <c r="D1159" s="1"/>
      <c r="E1159" s="8"/>
      <c r="F1159" s="8"/>
      <c r="G1159" s="8"/>
      <c r="H1159" s="5"/>
      <c r="I1159" s="5"/>
      <c r="J1159" s="5"/>
    </row>
    <row r="1160" spans="2:10">
      <c r="B1160" s="1"/>
      <c r="C1160" s="1"/>
      <c r="D1160" s="1"/>
      <c r="E1160" s="8"/>
      <c r="F1160" s="8"/>
      <c r="G1160" s="8"/>
      <c r="H1160" s="5"/>
      <c r="I1160" s="5"/>
      <c r="J1160" s="5"/>
    </row>
    <row r="1161" spans="2:10">
      <c r="B1161" s="1"/>
      <c r="C1161" s="1"/>
      <c r="D1161" s="1"/>
      <c r="E1161" s="8"/>
      <c r="F1161" s="8"/>
      <c r="G1161" s="8"/>
      <c r="H1161" s="5"/>
      <c r="I1161" s="5"/>
      <c r="J1161" s="5"/>
    </row>
    <row r="1162" spans="2:10">
      <c r="B1162" s="1"/>
      <c r="C1162" s="1"/>
      <c r="D1162" s="1"/>
      <c r="E1162" s="8"/>
      <c r="F1162" s="8"/>
      <c r="G1162" s="8"/>
      <c r="H1162" s="5"/>
      <c r="I1162" s="5"/>
      <c r="J1162" s="5"/>
    </row>
    <row r="1163" spans="2:10">
      <c r="B1163" s="1"/>
      <c r="C1163" s="1"/>
      <c r="D1163" s="1"/>
      <c r="E1163" s="8"/>
      <c r="F1163" s="8"/>
      <c r="G1163" s="8"/>
      <c r="H1163" s="5"/>
      <c r="I1163" s="5"/>
      <c r="J1163" s="5"/>
    </row>
    <row r="1164" spans="2:10">
      <c r="B1164" s="1"/>
      <c r="C1164" s="1"/>
      <c r="D1164" s="1"/>
      <c r="E1164" s="8"/>
      <c r="F1164" s="8"/>
      <c r="G1164" s="8"/>
      <c r="H1164" s="5"/>
      <c r="I1164" s="5"/>
      <c r="J1164" s="5"/>
    </row>
    <row r="1165" spans="2:10">
      <c r="B1165" s="1"/>
      <c r="C1165" s="1"/>
      <c r="D1165" s="1"/>
      <c r="E1165" s="8"/>
      <c r="F1165" s="8"/>
      <c r="G1165" s="8"/>
      <c r="H1165" s="5"/>
      <c r="I1165" s="5"/>
      <c r="J1165" s="5"/>
    </row>
    <row r="1166" spans="2:10">
      <c r="B1166" s="1"/>
      <c r="C1166" s="1"/>
      <c r="D1166" s="1"/>
      <c r="E1166" s="8"/>
      <c r="F1166" s="8"/>
      <c r="G1166" s="8"/>
      <c r="H1166" s="5"/>
      <c r="I1166" s="5"/>
      <c r="J1166" s="5"/>
    </row>
    <row r="1167" spans="2:10">
      <c r="B1167" s="1"/>
      <c r="C1167" s="1"/>
      <c r="D1167" s="1"/>
      <c r="E1167" s="8"/>
      <c r="F1167" s="8"/>
      <c r="G1167" s="8"/>
      <c r="H1167" s="5"/>
      <c r="I1167" s="5"/>
      <c r="J1167" s="5"/>
    </row>
    <row r="1168" spans="2:10">
      <c r="B1168" s="1"/>
      <c r="C1168" s="1"/>
      <c r="D1168" s="1"/>
      <c r="E1168" s="8"/>
      <c r="F1168" s="8"/>
      <c r="G1168" s="8"/>
      <c r="H1168" s="5"/>
      <c r="I1168" s="5"/>
      <c r="J1168" s="5"/>
    </row>
    <row r="1169" spans="2:10">
      <c r="B1169" s="1"/>
      <c r="C1169" s="1"/>
      <c r="D1169" s="1"/>
      <c r="E1169" s="8"/>
      <c r="F1169" s="8"/>
      <c r="G1169" s="8"/>
      <c r="H1169" s="5"/>
      <c r="I1169" s="5"/>
      <c r="J1169" s="5"/>
    </row>
    <row r="1170" spans="2:10">
      <c r="B1170" s="1"/>
      <c r="C1170" s="1"/>
      <c r="D1170" s="1"/>
      <c r="E1170" s="8"/>
      <c r="F1170" s="8"/>
      <c r="G1170" s="8"/>
      <c r="H1170" s="5"/>
      <c r="I1170" s="5"/>
      <c r="J1170" s="5"/>
    </row>
    <row r="1171" spans="2:10">
      <c r="B1171" s="1"/>
      <c r="C1171" s="1"/>
      <c r="D1171" s="1"/>
      <c r="E1171" s="8"/>
      <c r="F1171" s="8"/>
      <c r="G1171" s="8"/>
      <c r="H1171" s="5"/>
      <c r="I1171" s="5"/>
      <c r="J1171" s="5"/>
    </row>
    <row r="1172" spans="2:10">
      <c r="B1172" s="1"/>
      <c r="C1172" s="1"/>
      <c r="D1172" s="1"/>
      <c r="E1172" s="8"/>
      <c r="F1172" s="8"/>
      <c r="G1172" s="8"/>
      <c r="H1172" s="5"/>
      <c r="I1172" s="5"/>
      <c r="J1172" s="5"/>
    </row>
    <row r="1173" spans="2:10">
      <c r="B1173" s="1"/>
      <c r="C1173" s="1"/>
      <c r="D1173" s="1"/>
      <c r="E1173" s="8"/>
      <c r="F1173" s="8"/>
      <c r="G1173" s="8"/>
      <c r="H1173" s="5"/>
      <c r="I1173" s="5"/>
      <c r="J1173" s="5"/>
    </row>
    <row r="1174" spans="2:10">
      <c r="B1174" s="1"/>
      <c r="C1174" s="1"/>
      <c r="D1174" s="1"/>
      <c r="E1174" s="8"/>
      <c r="F1174" s="8"/>
      <c r="G1174" s="8"/>
      <c r="H1174" s="5"/>
      <c r="I1174" s="5"/>
      <c r="J1174" s="5"/>
    </row>
    <row r="1175" spans="2:10">
      <c r="B1175" s="1"/>
      <c r="C1175" s="1"/>
      <c r="D1175" s="1"/>
      <c r="E1175" s="8"/>
      <c r="F1175" s="8"/>
      <c r="G1175" s="8"/>
      <c r="H1175" s="5"/>
      <c r="I1175" s="5"/>
      <c r="J1175" s="5"/>
    </row>
    <row r="1176" spans="2:10">
      <c r="B1176" s="1"/>
      <c r="C1176" s="1"/>
      <c r="D1176" s="1"/>
      <c r="E1176" s="8"/>
      <c r="F1176" s="8"/>
      <c r="G1176" s="8"/>
      <c r="H1176" s="5"/>
      <c r="I1176" s="5"/>
      <c r="J1176" s="5"/>
    </row>
    <row r="1177" spans="2:10">
      <c r="B1177" s="1"/>
      <c r="C1177" s="1"/>
      <c r="D1177" s="1"/>
      <c r="E1177" s="8"/>
      <c r="F1177" s="8"/>
      <c r="G1177" s="8"/>
      <c r="H1177" s="5"/>
      <c r="I1177" s="5"/>
      <c r="J1177" s="5"/>
    </row>
    <row r="1178" spans="2:10">
      <c r="B1178" s="1"/>
      <c r="C1178" s="1"/>
      <c r="D1178" s="1"/>
      <c r="E1178" s="8"/>
      <c r="F1178" s="8"/>
      <c r="G1178" s="8"/>
      <c r="H1178" s="5"/>
      <c r="I1178" s="5"/>
      <c r="J1178" s="5"/>
    </row>
    <row r="1179" spans="2:10">
      <c r="B1179" s="1"/>
      <c r="C1179" s="1"/>
      <c r="D1179" s="1"/>
      <c r="E1179" s="8"/>
      <c r="F1179" s="8"/>
      <c r="G1179" s="8"/>
      <c r="H1179" s="5"/>
      <c r="I1179" s="5"/>
      <c r="J1179" s="5"/>
    </row>
    <row r="1180" spans="2:10">
      <c r="B1180" s="1"/>
      <c r="C1180" s="1"/>
      <c r="D1180" s="1"/>
      <c r="E1180" s="8"/>
      <c r="F1180" s="8"/>
      <c r="G1180" s="8"/>
      <c r="H1180" s="5"/>
      <c r="I1180" s="5"/>
      <c r="J1180" s="5"/>
    </row>
    <row r="1181" spans="2:10">
      <c r="B1181" s="1"/>
      <c r="C1181" s="1"/>
      <c r="D1181" s="1"/>
      <c r="E1181" s="8"/>
      <c r="F1181" s="8"/>
      <c r="G1181" s="8"/>
      <c r="H1181" s="5"/>
      <c r="I1181" s="5"/>
      <c r="J1181" s="5"/>
    </row>
    <row r="1182" spans="2:10">
      <c r="B1182" s="1"/>
      <c r="C1182" s="1"/>
      <c r="D1182" s="1"/>
      <c r="E1182" s="8"/>
      <c r="F1182" s="8"/>
      <c r="G1182" s="8"/>
      <c r="H1182" s="5"/>
      <c r="I1182" s="5"/>
      <c r="J1182" s="5"/>
    </row>
    <row r="1183" spans="2:10">
      <c r="B1183" s="1"/>
      <c r="C1183" s="1"/>
      <c r="D1183" s="1"/>
      <c r="E1183" s="8"/>
      <c r="F1183" s="8"/>
      <c r="G1183" s="8"/>
      <c r="H1183" s="5"/>
      <c r="I1183" s="5"/>
      <c r="J1183" s="5"/>
    </row>
    <row r="1184" spans="2:10">
      <c r="B1184" s="1"/>
      <c r="C1184" s="1"/>
      <c r="D1184" s="1"/>
      <c r="E1184" s="8"/>
      <c r="F1184" s="8"/>
      <c r="G1184" s="8"/>
      <c r="H1184" s="5"/>
      <c r="I1184" s="5"/>
      <c r="J1184" s="5"/>
    </row>
    <row r="1185" spans="2:10">
      <c r="B1185" s="1"/>
      <c r="C1185" s="1"/>
      <c r="D1185" s="1"/>
      <c r="E1185" s="8"/>
      <c r="F1185" s="8"/>
      <c r="G1185" s="8"/>
      <c r="H1185" s="5"/>
      <c r="I1185" s="5"/>
      <c r="J1185" s="5"/>
    </row>
    <row r="1186" spans="2:10">
      <c r="B1186" s="1"/>
      <c r="C1186" s="1"/>
      <c r="D1186" s="1"/>
      <c r="E1186" s="8"/>
      <c r="F1186" s="8"/>
      <c r="G1186" s="8"/>
      <c r="H1186" s="5"/>
      <c r="I1186" s="5"/>
      <c r="J1186" s="5"/>
    </row>
    <row r="1187" spans="2:10">
      <c r="B1187" s="1"/>
      <c r="C1187" s="1"/>
      <c r="D1187" s="1"/>
      <c r="E1187" s="8"/>
      <c r="F1187" s="8"/>
      <c r="G1187" s="8"/>
      <c r="H1187" s="5"/>
      <c r="I1187" s="5"/>
      <c r="J1187" s="5"/>
    </row>
    <row r="1188" spans="2:10">
      <c r="B1188" s="1"/>
      <c r="C1188" s="1"/>
      <c r="D1188" s="1"/>
      <c r="E1188" s="8"/>
      <c r="F1188" s="8"/>
      <c r="G1188" s="8"/>
      <c r="H1188" s="5"/>
      <c r="I1188" s="5"/>
      <c r="J1188" s="5"/>
    </row>
    <row r="1189" spans="2:10">
      <c r="B1189" s="1"/>
      <c r="C1189" s="1"/>
      <c r="D1189" s="1"/>
      <c r="E1189" s="8"/>
      <c r="F1189" s="8"/>
      <c r="G1189" s="8"/>
      <c r="H1189" s="5"/>
      <c r="I1189" s="5"/>
      <c r="J1189" s="5"/>
    </row>
    <row r="1190" spans="2:10">
      <c r="B1190" s="1"/>
      <c r="C1190" s="1"/>
      <c r="D1190" s="1"/>
      <c r="E1190" s="8"/>
      <c r="F1190" s="8"/>
      <c r="G1190" s="8"/>
      <c r="H1190" s="5"/>
      <c r="I1190" s="5"/>
      <c r="J1190" s="5"/>
    </row>
    <row r="1191" spans="2:10">
      <c r="B1191" s="1"/>
      <c r="C1191" s="1"/>
      <c r="D1191" s="1"/>
      <c r="E1191" s="8"/>
      <c r="F1191" s="8"/>
      <c r="G1191" s="8"/>
      <c r="H1191" s="5"/>
      <c r="I1191" s="5"/>
      <c r="J1191" s="5"/>
    </row>
    <row r="1192" spans="2:10">
      <c r="B1192" s="1"/>
      <c r="C1192" s="1"/>
      <c r="D1192" s="1"/>
      <c r="E1192" s="8"/>
      <c r="F1192" s="8"/>
      <c r="G1192" s="8"/>
      <c r="H1192" s="5"/>
      <c r="I1192" s="5"/>
      <c r="J1192" s="5"/>
    </row>
    <row r="1193" spans="2:10">
      <c r="B1193" s="1"/>
      <c r="C1193" s="1"/>
      <c r="D1193" s="1"/>
      <c r="E1193" s="8"/>
      <c r="F1193" s="8"/>
      <c r="G1193" s="8"/>
      <c r="H1193" s="5"/>
      <c r="I1193" s="5"/>
      <c r="J1193" s="5"/>
    </row>
    <row r="1194" spans="2:10">
      <c r="B1194" s="1"/>
      <c r="C1194" s="1"/>
      <c r="D1194" s="1"/>
      <c r="E1194" s="8"/>
      <c r="F1194" s="8"/>
      <c r="G1194" s="8"/>
      <c r="H1194" s="5"/>
      <c r="I1194" s="5"/>
      <c r="J1194" s="5"/>
    </row>
    <row r="1195" spans="2:10">
      <c r="B1195" s="1"/>
      <c r="C1195" s="1"/>
      <c r="D1195" s="1"/>
      <c r="E1195" s="8"/>
      <c r="F1195" s="8"/>
      <c r="G1195" s="8"/>
      <c r="H1195" s="5"/>
      <c r="I1195" s="5"/>
      <c r="J1195" s="5"/>
    </row>
    <row r="1196" spans="2:10">
      <c r="B1196" s="1"/>
      <c r="C1196" s="1"/>
      <c r="D1196" s="1"/>
      <c r="E1196" s="8"/>
      <c r="F1196" s="8"/>
      <c r="G1196" s="8"/>
      <c r="H1196" s="5"/>
      <c r="I1196" s="5"/>
      <c r="J1196" s="5"/>
    </row>
    <row r="1197" spans="2:10">
      <c r="B1197" s="1"/>
      <c r="C1197" s="1"/>
      <c r="D1197" s="1"/>
      <c r="E1197" s="8"/>
      <c r="F1197" s="8"/>
      <c r="G1197" s="8"/>
      <c r="H1197" s="5"/>
      <c r="I1197" s="5"/>
      <c r="J1197" s="5"/>
    </row>
    <row r="1198" spans="2:10">
      <c r="B1198" s="1"/>
      <c r="C1198" s="1"/>
      <c r="D1198" s="1"/>
      <c r="E1198" s="8"/>
      <c r="F1198" s="8"/>
      <c r="G1198" s="8"/>
      <c r="H1198" s="5"/>
      <c r="I1198" s="5"/>
      <c r="J1198" s="5"/>
    </row>
    <row r="1199" spans="2:10">
      <c r="B1199" s="1"/>
      <c r="C1199" s="1"/>
      <c r="D1199" s="1"/>
      <c r="E1199" s="8"/>
      <c r="F1199" s="8"/>
      <c r="G1199" s="8"/>
      <c r="H1199" s="5"/>
      <c r="I1199" s="5"/>
      <c r="J1199" s="5"/>
    </row>
    <row r="1200" spans="2:10">
      <c r="B1200" s="1"/>
      <c r="C1200" s="1"/>
      <c r="D1200" s="1"/>
      <c r="E1200" s="8"/>
      <c r="F1200" s="8"/>
      <c r="G1200" s="8"/>
      <c r="H1200" s="5"/>
      <c r="I1200" s="5"/>
      <c r="J1200" s="5"/>
    </row>
    <row r="1201" spans="2:10">
      <c r="B1201" s="1"/>
      <c r="C1201" s="1"/>
      <c r="D1201" s="1"/>
      <c r="E1201" s="8"/>
      <c r="F1201" s="8"/>
      <c r="G1201" s="8"/>
      <c r="H1201" s="5"/>
      <c r="I1201" s="5"/>
      <c r="J1201" s="5"/>
    </row>
    <row r="1202" spans="2:10">
      <c r="B1202" s="1"/>
      <c r="C1202" s="1"/>
      <c r="D1202" s="1"/>
      <c r="E1202" s="8"/>
      <c r="F1202" s="8"/>
      <c r="G1202" s="8"/>
      <c r="H1202" s="5"/>
      <c r="I1202" s="5"/>
      <c r="J1202" s="5"/>
    </row>
    <row r="1203" spans="2:10">
      <c r="B1203" s="1"/>
      <c r="C1203" s="1"/>
      <c r="D1203" s="1"/>
      <c r="E1203" s="8"/>
      <c r="F1203" s="8"/>
      <c r="G1203" s="8"/>
      <c r="H1203" s="5"/>
      <c r="I1203" s="5"/>
      <c r="J1203" s="5"/>
    </row>
    <row r="1204" spans="2:10">
      <c r="B1204" s="1"/>
      <c r="C1204" s="1"/>
      <c r="D1204" s="1"/>
      <c r="E1204" s="8"/>
      <c r="F1204" s="8"/>
      <c r="G1204" s="8"/>
      <c r="H1204" s="5"/>
      <c r="I1204" s="5"/>
      <c r="J1204" s="5"/>
    </row>
    <row r="1205" spans="2:10">
      <c r="B1205" s="1"/>
      <c r="C1205" s="1"/>
      <c r="D1205" s="1"/>
      <c r="E1205" s="8"/>
      <c r="F1205" s="8"/>
      <c r="G1205" s="8"/>
      <c r="H1205" s="5"/>
      <c r="I1205" s="5"/>
      <c r="J1205" s="5"/>
    </row>
    <row r="1206" spans="2:10">
      <c r="B1206" s="1"/>
      <c r="C1206" s="1"/>
      <c r="D1206" s="1"/>
      <c r="E1206" s="8"/>
      <c r="F1206" s="8"/>
      <c r="G1206" s="8"/>
      <c r="H1206" s="5"/>
      <c r="I1206" s="5"/>
      <c r="J1206" s="5"/>
    </row>
    <row r="1207" spans="2:10">
      <c r="B1207" s="1"/>
      <c r="C1207" s="1"/>
      <c r="D1207" s="1"/>
      <c r="E1207" s="8"/>
      <c r="F1207" s="8"/>
      <c r="G1207" s="8"/>
      <c r="H1207" s="5"/>
      <c r="I1207" s="5"/>
      <c r="J1207" s="5"/>
    </row>
    <row r="1208" spans="2:10">
      <c r="B1208" s="1"/>
      <c r="C1208" s="1"/>
      <c r="D1208" s="1"/>
      <c r="E1208" s="8"/>
      <c r="F1208" s="8"/>
      <c r="G1208" s="8"/>
      <c r="H1208" s="5"/>
      <c r="I1208" s="5"/>
      <c r="J1208" s="5"/>
    </row>
    <row r="1209" spans="2:10">
      <c r="B1209" s="1"/>
      <c r="C1209" s="1"/>
      <c r="D1209" s="1"/>
      <c r="E1209" s="8"/>
      <c r="F1209" s="8"/>
      <c r="G1209" s="8"/>
      <c r="H1209" s="5"/>
      <c r="I1209" s="5"/>
      <c r="J1209" s="5"/>
    </row>
    <row r="1210" spans="2:10">
      <c r="B1210" s="1"/>
      <c r="C1210" s="1"/>
      <c r="D1210" s="1"/>
      <c r="E1210" s="8"/>
      <c r="F1210" s="8"/>
      <c r="G1210" s="8"/>
      <c r="H1210" s="5"/>
      <c r="I1210" s="5"/>
      <c r="J1210" s="5"/>
    </row>
    <row r="1211" spans="2:10">
      <c r="B1211" s="1"/>
      <c r="C1211" s="1"/>
      <c r="D1211" s="1"/>
      <c r="E1211" s="8"/>
      <c r="F1211" s="8"/>
      <c r="G1211" s="8"/>
      <c r="H1211" s="5"/>
      <c r="I1211" s="5"/>
      <c r="J1211" s="5"/>
    </row>
    <row r="1212" spans="2:10">
      <c r="B1212" s="1"/>
      <c r="C1212" s="1"/>
      <c r="D1212" s="1"/>
      <c r="E1212" s="8"/>
      <c r="F1212" s="8"/>
      <c r="G1212" s="8"/>
      <c r="H1212" s="5"/>
      <c r="I1212" s="5"/>
      <c r="J1212" s="5"/>
    </row>
    <row r="1213" spans="2:10">
      <c r="B1213" s="1"/>
      <c r="C1213" s="1"/>
      <c r="D1213" s="1"/>
      <c r="E1213" s="8"/>
      <c r="F1213" s="8"/>
      <c r="G1213" s="8"/>
      <c r="H1213" s="5"/>
      <c r="I1213" s="5"/>
      <c r="J1213" s="5"/>
    </row>
    <row r="1214" spans="2:10">
      <c r="B1214" s="1"/>
      <c r="C1214" s="1"/>
      <c r="D1214" s="1"/>
      <c r="E1214" s="8"/>
      <c r="F1214" s="8"/>
      <c r="G1214" s="8"/>
      <c r="H1214" s="5"/>
      <c r="I1214" s="5"/>
      <c r="J1214" s="5"/>
    </row>
    <row r="1215" spans="2:10">
      <c r="B1215" s="1"/>
      <c r="C1215" s="1"/>
      <c r="D1215" s="1"/>
      <c r="E1215" s="8"/>
      <c r="F1215" s="8"/>
      <c r="G1215" s="8"/>
      <c r="H1215" s="5"/>
      <c r="I1215" s="5"/>
      <c r="J1215" s="5"/>
    </row>
    <row r="1216" spans="2:10">
      <c r="B1216" s="1"/>
      <c r="C1216" s="1"/>
      <c r="D1216" s="1"/>
      <c r="E1216" s="8"/>
      <c r="F1216" s="8"/>
      <c r="G1216" s="8"/>
      <c r="H1216" s="5"/>
      <c r="I1216" s="5"/>
      <c r="J1216" s="5"/>
    </row>
    <row r="1217" spans="2:10">
      <c r="B1217" s="1"/>
      <c r="C1217" s="1"/>
      <c r="D1217" s="1"/>
      <c r="E1217" s="8"/>
      <c r="F1217" s="8"/>
      <c r="G1217" s="8"/>
      <c r="H1217" s="5"/>
      <c r="I1217" s="5"/>
      <c r="J1217" s="5"/>
    </row>
    <row r="1218" spans="2:10">
      <c r="B1218" s="1"/>
      <c r="C1218" s="1"/>
      <c r="D1218" s="1"/>
      <c r="E1218" s="8"/>
      <c r="F1218" s="8"/>
      <c r="G1218" s="8"/>
      <c r="H1218" s="5"/>
      <c r="I1218" s="5"/>
      <c r="J1218" s="5"/>
    </row>
    <row r="1219" spans="2:10">
      <c r="B1219" s="1"/>
      <c r="C1219" s="1"/>
      <c r="D1219" s="1"/>
      <c r="E1219" s="8"/>
      <c r="F1219" s="8"/>
      <c r="G1219" s="8"/>
      <c r="H1219" s="5"/>
      <c r="I1219" s="5"/>
      <c r="J1219" s="5"/>
    </row>
    <row r="1220" spans="2:10">
      <c r="B1220" s="1"/>
      <c r="C1220" s="1"/>
      <c r="D1220" s="1"/>
      <c r="E1220" s="8"/>
      <c r="F1220" s="8"/>
      <c r="G1220" s="8"/>
      <c r="H1220" s="5"/>
      <c r="I1220" s="5"/>
      <c r="J1220" s="5"/>
    </row>
    <row r="1221" spans="2:10">
      <c r="B1221" s="1"/>
      <c r="C1221" s="1"/>
      <c r="D1221" s="1"/>
      <c r="E1221" s="8"/>
      <c r="F1221" s="8"/>
      <c r="G1221" s="8"/>
      <c r="H1221" s="5"/>
      <c r="I1221" s="5"/>
      <c r="J1221" s="5"/>
    </row>
    <row r="1222" spans="2:10">
      <c r="B1222" s="1"/>
      <c r="C1222" s="1"/>
      <c r="D1222" s="1"/>
      <c r="E1222" s="8"/>
      <c r="F1222" s="8"/>
      <c r="G1222" s="8"/>
      <c r="H1222" s="5"/>
      <c r="I1222" s="5"/>
      <c r="J1222" s="5"/>
    </row>
    <row r="1223" spans="2:10">
      <c r="B1223" s="1"/>
      <c r="C1223" s="1"/>
      <c r="D1223" s="1"/>
      <c r="E1223" s="8"/>
      <c r="F1223" s="8"/>
      <c r="G1223" s="8"/>
      <c r="H1223" s="5"/>
      <c r="I1223" s="5"/>
      <c r="J1223" s="5"/>
    </row>
    <row r="1224" spans="2:10">
      <c r="B1224" s="1"/>
      <c r="C1224" s="1"/>
      <c r="D1224" s="1"/>
      <c r="E1224" s="8"/>
      <c r="F1224" s="8"/>
      <c r="G1224" s="8"/>
      <c r="H1224" s="5"/>
      <c r="I1224" s="5"/>
      <c r="J1224" s="5"/>
    </row>
    <row r="1225" spans="2:10">
      <c r="B1225" s="1"/>
      <c r="C1225" s="1"/>
      <c r="D1225" s="1"/>
      <c r="E1225" s="8"/>
      <c r="F1225" s="8"/>
      <c r="G1225" s="8"/>
      <c r="H1225" s="5"/>
      <c r="I1225" s="5"/>
      <c r="J1225" s="5"/>
    </row>
    <row r="1226" spans="2:10">
      <c r="B1226" s="1"/>
      <c r="C1226" s="1"/>
      <c r="D1226" s="1"/>
      <c r="E1226" s="8"/>
      <c r="F1226" s="8"/>
      <c r="G1226" s="8"/>
      <c r="H1226" s="5"/>
      <c r="I1226" s="5"/>
      <c r="J1226" s="5"/>
    </row>
    <row r="1227" spans="2:10">
      <c r="B1227" s="1"/>
      <c r="C1227" s="1"/>
      <c r="D1227" s="1"/>
      <c r="E1227" s="8"/>
      <c r="F1227" s="8"/>
      <c r="G1227" s="8"/>
      <c r="H1227" s="5"/>
      <c r="I1227" s="5"/>
      <c r="J1227" s="5"/>
    </row>
    <row r="1228" spans="2:10">
      <c r="B1228" s="1"/>
      <c r="C1228" s="1"/>
      <c r="D1228" s="1"/>
      <c r="E1228" s="8"/>
      <c r="F1228" s="8"/>
      <c r="G1228" s="8"/>
      <c r="H1228" s="5"/>
      <c r="I1228" s="5"/>
      <c r="J1228" s="5"/>
    </row>
    <row r="1229" spans="2:10">
      <c r="B1229" s="1"/>
      <c r="C1229" s="1"/>
      <c r="D1229" s="1"/>
      <c r="E1229" s="8"/>
      <c r="F1229" s="8"/>
      <c r="G1229" s="8"/>
      <c r="H1229" s="5"/>
      <c r="I1229" s="5"/>
      <c r="J1229" s="5"/>
    </row>
    <row r="1230" spans="2:10">
      <c r="B1230" s="1"/>
      <c r="C1230" s="1"/>
      <c r="D1230" s="1"/>
      <c r="E1230" s="8"/>
      <c r="F1230" s="8"/>
      <c r="G1230" s="8"/>
      <c r="H1230" s="5"/>
      <c r="I1230" s="5"/>
      <c r="J1230" s="5"/>
    </row>
    <row r="1231" spans="2:10">
      <c r="B1231" s="1"/>
      <c r="C1231" s="1"/>
      <c r="D1231" s="1"/>
      <c r="E1231" s="8"/>
      <c r="F1231" s="8"/>
      <c r="G1231" s="8"/>
      <c r="H1231" s="5"/>
      <c r="I1231" s="5"/>
      <c r="J1231" s="5"/>
    </row>
    <row r="1232" spans="2:10">
      <c r="B1232" s="1"/>
      <c r="C1232" s="1"/>
      <c r="D1232" s="1"/>
      <c r="E1232" s="8"/>
      <c r="F1232" s="8"/>
      <c r="G1232" s="8"/>
      <c r="H1232" s="5"/>
      <c r="I1232" s="5"/>
      <c r="J1232" s="5"/>
    </row>
    <row r="1233" spans="2:10">
      <c r="B1233" s="1"/>
      <c r="C1233" s="1"/>
      <c r="D1233" s="1"/>
      <c r="E1233" s="8"/>
      <c r="F1233" s="8"/>
      <c r="G1233" s="8"/>
      <c r="H1233" s="5"/>
      <c r="I1233" s="5"/>
      <c r="J1233" s="5"/>
    </row>
    <row r="1234" spans="2:10">
      <c r="B1234" s="1"/>
      <c r="C1234" s="1"/>
      <c r="D1234" s="1"/>
      <c r="E1234" s="8"/>
      <c r="F1234" s="8"/>
      <c r="G1234" s="8"/>
      <c r="H1234" s="5"/>
      <c r="I1234" s="5"/>
      <c r="J1234" s="5"/>
    </row>
    <row r="1235" spans="2:10">
      <c r="B1235" s="1"/>
      <c r="C1235" s="1"/>
      <c r="D1235" s="1"/>
      <c r="E1235" s="8"/>
      <c r="F1235" s="8"/>
      <c r="G1235" s="8"/>
      <c r="H1235" s="5"/>
      <c r="I1235" s="5"/>
      <c r="J1235" s="5"/>
    </row>
    <row r="1236" spans="2:10">
      <c r="B1236" s="1"/>
      <c r="C1236" s="1"/>
      <c r="D1236" s="1"/>
      <c r="E1236" s="8"/>
      <c r="F1236" s="8"/>
      <c r="G1236" s="8"/>
      <c r="H1236" s="5"/>
      <c r="I1236" s="5"/>
      <c r="J1236" s="5"/>
    </row>
    <row r="1237" spans="2:10">
      <c r="B1237" s="1"/>
      <c r="C1237" s="1"/>
      <c r="D1237" s="1"/>
      <c r="E1237" s="8"/>
      <c r="F1237" s="8"/>
      <c r="G1237" s="8"/>
      <c r="H1237" s="5"/>
      <c r="I1237" s="5"/>
      <c r="J1237" s="5"/>
    </row>
    <row r="1238" spans="2:10">
      <c r="B1238" s="1"/>
      <c r="C1238" s="1"/>
      <c r="D1238" s="1"/>
      <c r="E1238" s="8"/>
      <c r="F1238" s="8"/>
      <c r="G1238" s="8"/>
      <c r="H1238" s="5"/>
      <c r="I1238" s="5"/>
      <c r="J1238" s="5"/>
    </row>
    <row r="1239" spans="2:10">
      <c r="B1239" s="1"/>
      <c r="C1239" s="1"/>
      <c r="D1239" s="1"/>
      <c r="E1239" s="8"/>
      <c r="F1239" s="8"/>
      <c r="G1239" s="8"/>
      <c r="H1239" s="5"/>
      <c r="I1239" s="5"/>
      <c r="J1239" s="5"/>
    </row>
    <row r="1240" spans="2:10">
      <c r="B1240" s="1"/>
      <c r="C1240" s="1"/>
      <c r="D1240" s="1"/>
      <c r="E1240" s="8"/>
      <c r="F1240" s="8"/>
      <c r="G1240" s="8"/>
      <c r="H1240" s="5"/>
      <c r="I1240" s="5"/>
      <c r="J1240" s="5"/>
    </row>
    <row r="1241" spans="2:10">
      <c r="B1241" s="1"/>
      <c r="C1241" s="1"/>
      <c r="D1241" s="1"/>
      <c r="E1241" s="8"/>
      <c r="F1241" s="8"/>
      <c r="G1241" s="8"/>
      <c r="H1241" s="5"/>
      <c r="I1241" s="5"/>
      <c r="J1241" s="5"/>
    </row>
    <row r="1242" spans="2:10">
      <c r="B1242" s="1"/>
      <c r="C1242" s="1"/>
      <c r="D1242" s="1"/>
      <c r="E1242" s="8"/>
      <c r="F1242" s="8"/>
      <c r="G1242" s="8"/>
      <c r="H1242" s="5"/>
      <c r="I1242" s="5"/>
      <c r="J1242" s="5"/>
    </row>
    <row r="1243" spans="2:10">
      <c r="B1243" s="1"/>
      <c r="C1243" s="1"/>
      <c r="D1243" s="1"/>
      <c r="E1243" s="8"/>
      <c r="F1243" s="8"/>
      <c r="G1243" s="8"/>
      <c r="H1243" s="5"/>
      <c r="I1243" s="5"/>
      <c r="J1243" s="5"/>
    </row>
    <row r="1244" spans="2:10">
      <c r="B1244" s="1"/>
      <c r="C1244" s="1"/>
      <c r="D1244" s="1"/>
      <c r="E1244" s="8"/>
      <c r="F1244" s="8"/>
      <c r="G1244" s="8"/>
      <c r="H1244" s="5"/>
      <c r="I1244" s="5"/>
      <c r="J1244" s="5"/>
    </row>
    <row r="1245" spans="2:10">
      <c r="B1245" s="1"/>
      <c r="C1245" s="1"/>
      <c r="D1245" s="1"/>
      <c r="E1245" s="8"/>
      <c r="F1245" s="8"/>
      <c r="G1245" s="8"/>
      <c r="H1245" s="5"/>
      <c r="I1245" s="5"/>
      <c r="J1245" s="5"/>
    </row>
    <row r="1246" spans="2:10">
      <c r="B1246" s="1"/>
      <c r="C1246" s="1"/>
      <c r="D1246" s="1"/>
      <c r="E1246" s="8"/>
      <c r="F1246" s="8"/>
      <c r="G1246" s="8"/>
      <c r="H1246" s="5"/>
      <c r="I1246" s="5"/>
      <c r="J1246" s="5"/>
    </row>
    <row r="1247" spans="2:10">
      <c r="B1247" s="1"/>
      <c r="C1247" s="1"/>
      <c r="D1247" s="1"/>
      <c r="E1247" s="8"/>
      <c r="F1247" s="8"/>
      <c r="G1247" s="8"/>
      <c r="H1247" s="5"/>
      <c r="I1247" s="5"/>
      <c r="J1247" s="5"/>
    </row>
    <row r="1248" spans="2:10">
      <c r="B1248" s="1"/>
      <c r="C1248" s="1"/>
      <c r="D1248" s="1"/>
      <c r="E1248" s="8"/>
      <c r="F1248" s="8"/>
      <c r="G1248" s="8"/>
      <c r="H1248" s="5"/>
      <c r="I1248" s="5"/>
      <c r="J1248" s="5"/>
    </row>
    <row r="1249" spans="2:10">
      <c r="B1249" s="1"/>
      <c r="C1249" s="1"/>
      <c r="D1249" s="1"/>
      <c r="E1249" s="8"/>
      <c r="F1249" s="8"/>
      <c r="G1249" s="8"/>
      <c r="H1249" s="5"/>
      <c r="I1249" s="5"/>
      <c r="J1249" s="5"/>
    </row>
    <row r="1250" spans="2:10">
      <c r="B1250" s="1"/>
      <c r="C1250" s="1"/>
      <c r="D1250" s="1"/>
      <c r="E1250" s="8"/>
      <c r="F1250" s="8"/>
      <c r="G1250" s="8"/>
      <c r="H1250" s="5"/>
      <c r="I1250" s="5"/>
      <c r="J1250" s="5"/>
    </row>
    <row r="1251" spans="2:10">
      <c r="B1251" s="1"/>
      <c r="C1251" s="1"/>
      <c r="D1251" s="1"/>
      <c r="E1251" s="8"/>
      <c r="F1251" s="8"/>
      <c r="G1251" s="8"/>
      <c r="H1251" s="5"/>
      <c r="I1251" s="5"/>
      <c r="J1251" s="5"/>
    </row>
    <row r="1252" spans="2:10">
      <c r="B1252" s="1"/>
      <c r="C1252" s="1"/>
      <c r="D1252" s="1"/>
      <c r="E1252" s="8"/>
      <c r="F1252" s="8"/>
      <c r="G1252" s="8"/>
      <c r="H1252" s="5"/>
      <c r="I1252" s="5"/>
      <c r="J1252" s="5"/>
    </row>
    <row r="1253" spans="2:10">
      <c r="B1253" s="1"/>
      <c r="C1253" s="1"/>
      <c r="D1253" s="1"/>
      <c r="E1253" s="8"/>
      <c r="F1253" s="8"/>
      <c r="G1253" s="8"/>
      <c r="H1253" s="5"/>
      <c r="I1253" s="5"/>
      <c r="J1253" s="5"/>
    </row>
    <row r="1254" spans="2:10">
      <c r="B1254" s="1"/>
      <c r="C1254" s="1"/>
      <c r="D1254" s="1"/>
      <c r="E1254" s="8"/>
      <c r="F1254" s="8"/>
      <c r="G1254" s="8"/>
      <c r="H1254" s="5"/>
      <c r="I1254" s="5"/>
      <c r="J1254" s="5"/>
    </row>
    <row r="1255" spans="2:10">
      <c r="B1255" s="1"/>
      <c r="C1255" s="1"/>
      <c r="D1255" s="1"/>
      <c r="E1255" s="8"/>
      <c r="F1255" s="8"/>
      <c r="G1255" s="8"/>
      <c r="H1255" s="5"/>
      <c r="I1255" s="5"/>
      <c r="J1255" s="5"/>
    </row>
    <row r="1256" spans="2:10">
      <c r="B1256" s="1"/>
      <c r="C1256" s="1"/>
      <c r="D1256" s="1"/>
      <c r="E1256" s="8"/>
      <c r="F1256" s="8"/>
      <c r="G1256" s="8"/>
      <c r="H1256" s="5"/>
      <c r="I1256" s="5"/>
      <c r="J1256" s="5"/>
    </row>
    <row r="1257" spans="2:10">
      <c r="B1257" s="1"/>
      <c r="C1257" s="1"/>
      <c r="D1257" s="1"/>
      <c r="E1257" s="8"/>
      <c r="F1257" s="8"/>
      <c r="G1257" s="8"/>
      <c r="H1257" s="5"/>
      <c r="I1257" s="5"/>
      <c r="J1257" s="5"/>
    </row>
    <row r="1258" spans="2:10">
      <c r="B1258" s="1"/>
      <c r="C1258" s="1"/>
      <c r="D1258" s="1"/>
      <c r="E1258" s="8"/>
      <c r="F1258" s="8"/>
      <c r="G1258" s="8"/>
      <c r="H1258" s="5"/>
      <c r="I1258" s="5"/>
      <c r="J1258" s="5"/>
    </row>
    <row r="1259" spans="2:10">
      <c r="B1259" s="1"/>
      <c r="C1259" s="1"/>
      <c r="D1259" s="1"/>
      <c r="E1259" s="8"/>
      <c r="F1259" s="8"/>
      <c r="G1259" s="8"/>
      <c r="H1259" s="5"/>
      <c r="I1259" s="5"/>
      <c r="J1259" s="5"/>
    </row>
    <row r="1260" spans="2:10">
      <c r="B1260" s="1"/>
      <c r="C1260" s="1"/>
      <c r="D1260" s="1"/>
      <c r="E1260" s="8"/>
      <c r="F1260" s="8"/>
      <c r="G1260" s="8"/>
      <c r="H1260" s="5"/>
      <c r="I1260" s="5"/>
      <c r="J1260" s="5"/>
    </row>
    <row r="1261" spans="2:10">
      <c r="B1261" s="1"/>
      <c r="C1261" s="1"/>
      <c r="D1261" s="1"/>
      <c r="E1261" s="8"/>
      <c r="F1261" s="8"/>
      <c r="G1261" s="8"/>
      <c r="H1261" s="5"/>
      <c r="I1261" s="5"/>
      <c r="J1261" s="5"/>
    </row>
    <row r="1262" spans="2:10">
      <c r="B1262" s="1"/>
      <c r="C1262" s="1"/>
      <c r="D1262" s="1"/>
      <c r="E1262" s="8"/>
      <c r="F1262" s="8"/>
      <c r="G1262" s="8"/>
      <c r="H1262" s="5"/>
      <c r="I1262" s="5"/>
      <c r="J1262" s="5"/>
    </row>
    <row r="1263" spans="2:10">
      <c r="B1263" s="1"/>
      <c r="C1263" s="1"/>
      <c r="D1263" s="1"/>
      <c r="E1263" s="8"/>
      <c r="F1263" s="8"/>
      <c r="G1263" s="8"/>
      <c r="H1263" s="5"/>
      <c r="I1263" s="5"/>
      <c r="J1263" s="5"/>
    </row>
    <row r="1264" spans="2:10">
      <c r="B1264" s="1"/>
      <c r="C1264" s="1"/>
      <c r="D1264" s="1"/>
      <c r="E1264" s="8"/>
      <c r="F1264" s="8"/>
      <c r="G1264" s="8"/>
      <c r="H1264" s="5"/>
      <c r="I1264" s="5"/>
      <c r="J1264" s="5"/>
    </row>
    <row r="1265" spans="2:10">
      <c r="B1265" s="1"/>
      <c r="C1265" s="1"/>
      <c r="D1265" s="1"/>
      <c r="E1265" s="8"/>
      <c r="F1265" s="8"/>
      <c r="G1265" s="8"/>
      <c r="H1265" s="5"/>
      <c r="I1265" s="5"/>
      <c r="J1265" s="5"/>
    </row>
    <row r="1266" spans="2:10">
      <c r="B1266" s="1"/>
      <c r="C1266" s="1"/>
      <c r="D1266" s="1"/>
      <c r="E1266" s="8"/>
      <c r="F1266" s="8"/>
      <c r="G1266" s="8"/>
      <c r="H1266" s="5"/>
      <c r="I1266" s="5"/>
      <c r="J1266" s="5"/>
    </row>
    <row r="1267" spans="2:10">
      <c r="B1267" s="1"/>
      <c r="C1267" s="1"/>
      <c r="D1267" s="1"/>
      <c r="E1267" s="8"/>
      <c r="F1267" s="8"/>
      <c r="G1267" s="8"/>
      <c r="H1267" s="5"/>
      <c r="I1267" s="5"/>
      <c r="J1267" s="5"/>
    </row>
    <row r="1268" spans="2:10">
      <c r="B1268" s="1"/>
      <c r="C1268" s="1"/>
      <c r="D1268" s="1"/>
      <c r="E1268" s="8"/>
      <c r="F1268" s="8"/>
      <c r="G1268" s="8"/>
      <c r="H1268" s="5"/>
      <c r="I1268" s="5"/>
      <c r="J1268" s="5"/>
    </row>
    <row r="1269" spans="2:10">
      <c r="B1269" s="1"/>
      <c r="C1269" s="1"/>
      <c r="D1269" s="1"/>
      <c r="E1269" s="8"/>
      <c r="F1269" s="8"/>
      <c r="G1269" s="8"/>
      <c r="H1269" s="5"/>
      <c r="I1269" s="5"/>
      <c r="J1269" s="5"/>
    </row>
    <row r="1270" spans="2:10">
      <c r="B1270" s="1"/>
      <c r="C1270" s="1"/>
      <c r="D1270" s="1"/>
      <c r="E1270" s="8"/>
      <c r="F1270" s="8"/>
      <c r="G1270" s="8"/>
      <c r="H1270" s="5"/>
      <c r="I1270" s="5"/>
      <c r="J1270" s="5"/>
    </row>
    <row r="1271" spans="2:10">
      <c r="B1271" s="1"/>
      <c r="C1271" s="1"/>
      <c r="D1271" s="1"/>
      <c r="E1271" s="8"/>
      <c r="F1271" s="8"/>
      <c r="G1271" s="8"/>
      <c r="H1271" s="5"/>
      <c r="I1271" s="5"/>
      <c r="J1271" s="5"/>
    </row>
    <row r="1272" spans="2:10">
      <c r="B1272" s="1"/>
      <c r="C1272" s="1"/>
      <c r="D1272" s="1"/>
      <c r="E1272" s="8"/>
      <c r="F1272" s="8"/>
      <c r="G1272" s="8"/>
      <c r="H1272" s="5"/>
      <c r="I1272" s="5"/>
      <c r="J1272" s="5"/>
    </row>
    <row r="1273" spans="2:10">
      <c r="B1273" s="1"/>
      <c r="C1273" s="1"/>
      <c r="D1273" s="1"/>
      <c r="E1273" s="8"/>
      <c r="F1273" s="8"/>
      <c r="G1273" s="8"/>
      <c r="H1273" s="5"/>
      <c r="I1273" s="5"/>
      <c r="J1273" s="5"/>
    </row>
    <row r="1274" spans="2:10">
      <c r="B1274" s="1"/>
      <c r="C1274" s="1"/>
      <c r="D1274" s="1"/>
      <c r="E1274" s="8"/>
      <c r="F1274" s="8"/>
      <c r="G1274" s="8"/>
      <c r="H1274" s="5"/>
      <c r="I1274" s="5"/>
      <c r="J1274" s="5"/>
    </row>
    <row r="1275" spans="2:10">
      <c r="B1275" s="1"/>
      <c r="C1275" s="1"/>
      <c r="D1275" s="1"/>
      <c r="E1275" s="8"/>
      <c r="F1275" s="8"/>
      <c r="G1275" s="8"/>
      <c r="H1275" s="5"/>
      <c r="I1275" s="5"/>
      <c r="J1275" s="5"/>
    </row>
    <row r="1276" spans="2:10">
      <c r="B1276" s="1"/>
      <c r="C1276" s="1"/>
      <c r="D1276" s="1"/>
      <c r="E1276" s="8"/>
      <c r="F1276" s="8"/>
      <c r="G1276" s="8"/>
      <c r="H1276" s="5"/>
      <c r="I1276" s="5"/>
      <c r="J1276" s="5"/>
    </row>
    <row r="1277" spans="2:10">
      <c r="B1277" s="1"/>
      <c r="C1277" s="1"/>
      <c r="D1277" s="1"/>
      <c r="E1277" s="8"/>
      <c r="F1277" s="8"/>
      <c r="G1277" s="8"/>
      <c r="H1277" s="5"/>
      <c r="I1277" s="5"/>
      <c r="J1277" s="5"/>
    </row>
    <row r="1278" spans="2:10">
      <c r="B1278" s="1"/>
      <c r="C1278" s="1"/>
      <c r="D1278" s="1"/>
      <c r="E1278" s="8"/>
      <c r="F1278" s="8"/>
      <c r="G1278" s="8"/>
      <c r="H1278" s="5"/>
      <c r="I1278" s="5"/>
      <c r="J1278" s="5"/>
    </row>
    <row r="1279" spans="2:10">
      <c r="B1279" s="1"/>
      <c r="C1279" s="1"/>
      <c r="D1279" s="1"/>
      <c r="E1279" s="8"/>
      <c r="F1279" s="8"/>
      <c r="G1279" s="8"/>
      <c r="H1279" s="5"/>
      <c r="I1279" s="5"/>
      <c r="J1279" s="5"/>
    </row>
    <row r="1280" spans="2:10">
      <c r="B1280" s="1"/>
      <c r="C1280" s="1"/>
      <c r="D1280" s="1"/>
      <c r="E1280" s="8"/>
      <c r="F1280" s="8"/>
      <c r="G1280" s="8"/>
      <c r="H1280" s="5"/>
      <c r="I1280" s="5"/>
      <c r="J1280" s="5"/>
    </row>
    <row r="1281" spans="2:10">
      <c r="B1281" s="1"/>
      <c r="C1281" s="1"/>
      <c r="D1281" s="1"/>
      <c r="E1281" s="8"/>
      <c r="F1281" s="8"/>
      <c r="G1281" s="8"/>
      <c r="H1281" s="5"/>
      <c r="I1281" s="5"/>
      <c r="J1281" s="5"/>
    </row>
    <row r="1282" spans="2:10">
      <c r="B1282" s="1"/>
      <c r="C1282" s="1"/>
      <c r="D1282" s="1"/>
      <c r="E1282" s="8"/>
      <c r="F1282" s="8"/>
      <c r="G1282" s="8"/>
      <c r="H1282" s="5"/>
      <c r="I1282" s="5"/>
      <c r="J1282" s="5"/>
    </row>
    <row r="1283" spans="2:10">
      <c r="B1283" s="1"/>
      <c r="C1283" s="1"/>
      <c r="D1283" s="1"/>
      <c r="E1283" s="8"/>
      <c r="F1283" s="8"/>
      <c r="G1283" s="8"/>
      <c r="H1283" s="5"/>
      <c r="I1283" s="5"/>
      <c r="J1283" s="5"/>
    </row>
    <row r="1284" spans="2:10">
      <c r="B1284" s="1"/>
      <c r="C1284" s="1"/>
      <c r="D1284" s="1"/>
      <c r="E1284" s="8"/>
      <c r="F1284" s="8"/>
      <c r="G1284" s="8"/>
      <c r="H1284" s="5"/>
      <c r="I1284" s="5"/>
      <c r="J1284" s="5"/>
    </row>
    <row r="1285" spans="2:10">
      <c r="B1285" s="1"/>
      <c r="C1285" s="1"/>
      <c r="D1285" s="1"/>
      <c r="E1285" s="8"/>
      <c r="F1285" s="8"/>
      <c r="G1285" s="8"/>
      <c r="H1285" s="5"/>
      <c r="I1285" s="5"/>
      <c r="J1285" s="5"/>
    </row>
    <row r="1286" spans="2:10">
      <c r="B1286" s="1"/>
      <c r="C1286" s="1"/>
      <c r="D1286" s="1"/>
      <c r="E1286" s="8"/>
      <c r="F1286" s="8"/>
      <c r="G1286" s="8"/>
      <c r="H1286" s="5"/>
      <c r="I1286" s="5"/>
      <c r="J1286" s="5"/>
    </row>
    <row r="1287" spans="2:10">
      <c r="B1287" s="1"/>
      <c r="C1287" s="1"/>
      <c r="D1287" s="1"/>
      <c r="E1287" s="8"/>
      <c r="F1287" s="8"/>
      <c r="G1287" s="8"/>
      <c r="H1287" s="5"/>
      <c r="I1287" s="5"/>
      <c r="J1287" s="5"/>
    </row>
    <row r="1288" spans="2:10">
      <c r="B1288" s="1"/>
      <c r="C1288" s="1"/>
      <c r="D1288" s="1"/>
      <c r="E1288" s="8"/>
      <c r="F1288" s="8"/>
      <c r="G1288" s="8"/>
      <c r="H1288" s="5"/>
      <c r="I1288" s="5"/>
      <c r="J1288" s="5"/>
    </row>
    <row r="1289" spans="2:10">
      <c r="B1289" s="1"/>
      <c r="C1289" s="1"/>
      <c r="D1289" s="1"/>
      <c r="E1289" s="8"/>
      <c r="F1289" s="8"/>
      <c r="G1289" s="8"/>
      <c r="H1289" s="5"/>
      <c r="I1289" s="5"/>
      <c r="J1289" s="5"/>
    </row>
    <row r="1290" spans="2:10">
      <c r="B1290" s="1"/>
      <c r="C1290" s="1"/>
      <c r="D1290" s="1"/>
      <c r="E1290" s="8"/>
      <c r="F1290" s="8"/>
      <c r="G1290" s="8"/>
      <c r="H1290" s="5"/>
      <c r="I1290" s="5"/>
      <c r="J1290" s="5"/>
    </row>
    <row r="1291" spans="2:10">
      <c r="B1291" s="1"/>
      <c r="C1291" s="1"/>
      <c r="D1291" s="1"/>
      <c r="E1291" s="8"/>
      <c r="F1291" s="8"/>
      <c r="G1291" s="8"/>
      <c r="H1291" s="5"/>
      <c r="I1291" s="5"/>
      <c r="J1291" s="5"/>
    </row>
    <row r="1292" spans="2:10">
      <c r="B1292" s="1"/>
      <c r="C1292" s="1"/>
      <c r="D1292" s="1"/>
      <c r="E1292" s="8"/>
      <c r="F1292" s="8"/>
      <c r="G1292" s="8"/>
      <c r="H1292" s="5"/>
      <c r="I1292" s="5"/>
      <c r="J1292" s="5"/>
    </row>
    <row r="1293" spans="2:10">
      <c r="B1293" s="1"/>
      <c r="C1293" s="1"/>
      <c r="D1293" s="1"/>
      <c r="E1293" s="8"/>
      <c r="F1293" s="8"/>
      <c r="G1293" s="8"/>
      <c r="H1293" s="5"/>
      <c r="I1293" s="5"/>
      <c r="J1293" s="5"/>
    </row>
    <row r="1294" spans="2:10">
      <c r="B1294" s="1"/>
      <c r="C1294" s="1"/>
      <c r="D1294" s="1"/>
      <c r="E1294" s="8"/>
      <c r="F1294" s="8"/>
      <c r="G1294" s="8"/>
      <c r="H1294" s="5"/>
      <c r="I1294" s="5"/>
      <c r="J1294" s="5"/>
    </row>
    <row r="1295" spans="2:10">
      <c r="B1295" s="1"/>
      <c r="C1295" s="1"/>
      <c r="D1295" s="1"/>
      <c r="E1295" s="8"/>
      <c r="F1295" s="8"/>
      <c r="G1295" s="8"/>
      <c r="H1295" s="5"/>
      <c r="I1295" s="5"/>
      <c r="J1295" s="5"/>
    </row>
    <row r="1296" spans="2:10">
      <c r="B1296" s="1"/>
      <c r="C1296" s="1"/>
      <c r="D1296" s="1"/>
      <c r="E1296" s="8"/>
      <c r="F1296" s="8"/>
      <c r="G1296" s="8"/>
      <c r="H1296" s="5"/>
      <c r="I1296" s="5"/>
      <c r="J1296" s="5"/>
    </row>
    <row r="1297" spans="2:10">
      <c r="B1297" s="1"/>
      <c r="C1297" s="1"/>
      <c r="D1297" s="1"/>
      <c r="E1297" s="8"/>
      <c r="F1297" s="8"/>
      <c r="G1297" s="8"/>
      <c r="H1297" s="5"/>
      <c r="I1297" s="5"/>
      <c r="J1297" s="5"/>
    </row>
    <row r="1298" spans="2:10">
      <c r="B1298" s="1"/>
      <c r="C1298" s="1"/>
      <c r="D1298" s="1"/>
      <c r="E1298" s="8"/>
      <c r="F1298" s="8"/>
      <c r="G1298" s="8"/>
      <c r="H1298" s="5"/>
      <c r="I1298" s="5"/>
      <c r="J1298" s="5"/>
    </row>
    <row r="1299" spans="2:10">
      <c r="B1299" s="1"/>
      <c r="C1299" s="1"/>
      <c r="D1299" s="1"/>
      <c r="E1299" s="8"/>
      <c r="F1299" s="8"/>
      <c r="G1299" s="8"/>
      <c r="H1299" s="5"/>
      <c r="I1299" s="5"/>
      <c r="J1299" s="5"/>
    </row>
    <row r="1300" spans="2:10">
      <c r="B1300" s="1"/>
      <c r="C1300" s="1"/>
      <c r="D1300" s="1"/>
      <c r="E1300" s="8"/>
      <c r="F1300" s="8"/>
      <c r="G1300" s="8"/>
      <c r="H1300" s="5"/>
      <c r="I1300" s="5"/>
      <c r="J1300" s="5"/>
    </row>
    <row r="1301" spans="2:10">
      <c r="B1301" s="1"/>
      <c r="C1301" s="1"/>
      <c r="D1301" s="1"/>
      <c r="E1301" s="8"/>
      <c r="F1301" s="8"/>
      <c r="G1301" s="8"/>
      <c r="H1301" s="5"/>
      <c r="I1301" s="5"/>
      <c r="J1301" s="5"/>
    </row>
    <row r="1302" spans="2:10">
      <c r="B1302" s="1"/>
      <c r="C1302" s="1"/>
      <c r="D1302" s="1"/>
      <c r="E1302" s="8"/>
      <c r="F1302" s="8"/>
      <c r="G1302" s="8"/>
      <c r="H1302" s="5"/>
      <c r="I1302" s="5"/>
      <c r="J1302" s="5"/>
    </row>
    <row r="1303" spans="2:10">
      <c r="B1303" s="1"/>
      <c r="C1303" s="1"/>
      <c r="D1303" s="1"/>
      <c r="E1303" s="8"/>
      <c r="F1303" s="8"/>
      <c r="G1303" s="8"/>
      <c r="H1303" s="5"/>
      <c r="I1303" s="5"/>
      <c r="J1303" s="5"/>
    </row>
    <row r="1304" spans="2:10">
      <c r="B1304" s="1"/>
      <c r="C1304" s="1"/>
      <c r="D1304" s="1"/>
      <c r="E1304" s="8"/>
      <c r="F1304" s="8"/>
      <c r="G1304" s="8"/>
      <c r="H1304" s="5"/>
      <c r="I1304" s="5"/>
      <c r="J1304" s="5"/>
    </row>
    <row r="1305" spans="2:10">
      <c r="B1305" s="1"/>
      <c r="C1305" s="1"/>
      <c r="D1305" s="1"/>
      <c r="E1305" s="8"/>
      <c r="F1305" s="8"/>
      <c r="G1305" s="8"/>
      <c r="H1305" s="5"/>
      <c r="I1305" s="5"/>
      <c r="J1305" s="5"/>
    </row>
    <row r="1306" spans="2:10">
      <c r="B1306" s="1"/>
      <c r="C1306" s="1"/>
      <c r="D1306" s="1"/>
      <c r="E1306" s="8"/>
      <c r="F1306" s="8"/>
      <c r="G1306" s="8"/>
      <c r="H1306" s="5"/>
      <c r="I1306" s="5"/>
      <c r="J1306" s="5"/>
    </row>
    <row r="1307" spans="2:10">
      <c r="B1307" s="1"/>
      <c r="C1307" s="1"/>
      <c r="D1307" s="1"/>
      <c r="E1307" s="8"/>
      <c r="F1307" s="8"/>
      <c r="G1307" s="8"/>
      <c r="H1307" s="5"/>
      <c r="I1307" s="5"/>
      <c r="J1307" s="5"/>
    </row>
    <row r="1308" spans="2:10">
      <c r="B1308" s="1"/>
      <c r="C1308" s="1"/>
      <c r="D1308" s="1"/>
      <c r="E1308" s="8"/>
      <c r="F1308" s="8"/>
      <c r="G1308" s="8"/>
      <c r="H1308" s="5"/>
      <c r="I1308" s="5"/>
      <c r="J1308" s="5"/>
    </row>
    <row r="1309" spans="2:10">
      <c r="B1309" s="1"/>
      <c r="C1309" s="1"/>
      <c r="D1309" s="1"/>
      <c r="E1309" s="8"/>
      <c r="F1309" s="8"/>
      <c r="G1309" s="8"/>
      <c r="H1309" s="5"/>
      <c r="I1309" s="5"/>
      <c r="J1309" s="5"/>
    </row>
    <row r="1310" spans="2:10">
      <c r="B1310" s="1"/>
      <c r="C1310" s="1"/>
      <c r="D1310" s="1"/>
      <c r="E1310" s="8"/>
      <c r="F1310" s="8"/>
      <c r="G1310" s="8"/>
      <c r="H1310" s="5"/>
      <c r="I1310" s="5"/>
      <c r="J1310" s="5"/>
    </row>
    <row r="1311" spans="2:10">
      <c r="B1311" s="1"/>
      <c r="C1311" s="1"/>
      <c r="D1311" s="1"/>
      <c r="E1311" s="8"/>
      <c r="F1311" s="8"/>
      <c r="G1311" s="8"/>
      <c r="H1311" s="5"/>
      <c r="I1311" s="5"/>
      <c r="J1311" s="5"/>
    </row>
    <row r="1312" spans="2:10">
      <c r="B1312" s="1"/>
      <c r="C1312" s="1"/>
      <c r="D1312" s="1"/>
      <c r="E1312" s="8"/>
      <c r="F1312" s="8"/>
      <c r="G1312" s="8"/>
      <c r="H1312" s="5"/>
      <c r="I1312" s="5"/>
      <c r="J1312" s="5"/>
    </row>
    <row r="1313" spans="2:10">
      <c r="B1313" s="1"/>
      <c r="C1313" s="1"/>
      <c r="D1313" s="1"/>
      <c r="E1313" s="8"/>
      <c r="F1313" s="8"/>
      <c r="G1313" s="8"/>
      <c r="H1313" s="5"/>
      <c r="I1313" s="5"/>
      <c r="J1313" s="5"/>
    </row>
    <row r="1314" spans="2:10">
      <c r="B1314" s="1"/>
      <c r="C1314" s="1"/>
      <c r="D1314" s="1"/>
      <c r="E1314" s="8"/>
      <c r="F1314" s="8"/>
      <c r="G1314" s="8"/>
      <c r="H1314" s="5"/>
      <c r="I1314" s="5"/>
      <c r="J1314" s="5"/>
    </row>
    <row r="1315" spans="2:10">
      <c r="B1315" s="1"/>
      <c r="C1315" s="1"/>
      <c r="D1315" s="1"/>
      <c r="E1315" s="8"/>
      <c r="F1315" s="8"/>
      <c r="G1315" s="8"/>
      <c r="H1315" s="5"/>
      <c r="I1315" s="5"/>
      <c r="J1315" s="5"/>
    </row>
    <row r="1316" spans="2:10">
      <c r="B1316" s="1"/>
      <c r="C1316" s="1"/>
      <c r="D1316" s="1"/>
      <c r="E1316" s="8"/>
      <c r="F1316" s="8"/>
      <c r="G1316" s="8"/>
      <c r="H1316" s="5"/>
      <c r="I1316" s="5"/>
      <c r="J1316" s="5"/>
    </row>
    <row r="1317" spans="2:10">
      <c r="B1317" s="1"/>
      <c r="C1317" s="1"/>
      <c r="D1317" s="1"/>
      <c r="E1317" s="8"/>
      <c r="F1317" s="8"/>
      <c r="G1317" s="8"/>
      <c r="H1317" s="5"/>
      <c r="I1317" s="5"/>
      <c r="J1317" s="5"/>
    </row>
    <row r="1318" spans="2:10">
      <c r="B1318" s="1"/>
      <c r="C1318" s="1"/>
      <c r="D1318" s="1"/>
      <c r="E1318" s="8"/>
      <c r="F1318" s="8"/>
      <c r="G1318" s="8"/>
      <c r="H1318" s="5"/>
      <c r="I1318" s="5"/>
      <c r="J1318" s="5"/>
    </row>
    <row r="1319" spans="2:10">
      <c r="B1319" s="1"/>
      <c r="C1319" s="1"/>
      <c r="D1319" s="1"/>
      <c r="E1319" s="8"/>
      <c r="F1319" s="8"/>
      <c r="G1319" s="8"/>
      <c r="H1319" s="5"/>
      <c r="I1319" s="5"/>
      <c r="J1319" s="5"/>
    </row>
    <row r="1320" spans="2:10">
      <c r="B1320" s="1"/>
      <c r="C1320" s="1"/>
      <c r="D1320" s="1"/>
      <c r="E1320" s="8"/>
      <c r="F1320" s="8"/>
      <c r="G1320" s="8"/>
      <c r="H1320" s="5"/>
      <c r="I1320" s="5"/>
      <c r="J1320" s="5"/>
    </row>
    <row r="1321" spans="2:10">
      <c r="B1321" s="1"/>
      <c r="C1321" s="1"/>
      <c r="D1321" s="1"/>
      <c r="E1321" s="8"/>
      <c r="F1321" s="8"/>
      <c r="G1321" s="8"/>
      <c r="H1321" s="5"/>
      <c r="I1321" s="5"/>
      <c r="J1321" s="5"/>
    </row>
    <row r="1322" spans="2:10">
      <c r="B1322" s="1"/>
      <c r="C1322" s="1"/>
      <c r="D1322" s="1"/>
      <c r="E1322" s="8"/>
      <c r="F1322" s="8"/>
      <c r="G1322" s="8"/>
      <c r="H1322" s="5"/>
      <c r="I1322" s="5"/>
      <c r="J1322" s="5"/>
    </row>
    <row r="1323" spans="2:10">
      <c r="B1323" s="1"/>
      <c r="C1323" s="1"/>
      <c r="D1323" s="1"/>
      <c r="E1323" s="8"/>
      <c r="F1323" s="8"/>
      <c r="G1323" s="8"/>
      <c r="H1323" s="5"/>
      <c r="I1323" s="5"/>
      <c r="J1323" s="5"/>
    </row>
    <row r="1324" spans="2:10">
      <c r="B1324" s="1"/>
      <c r="C1324" s="1"/>
      <c r="D1324" s="1"/>
      <c r="E1324" s="8"/>
      <c r="F1324" s="8"/>
      <c r="G1324" s="8"/>
      <c r="H1324" s="5"/>
      <c r="I1324" s="5"/>
      <c r="J1324" s="5"/>
    </row>
    <row r="1325" spans="2:10">
      <c r="B1325" s="1"/>
      <c r="C1325" s="1"/>
      <c r="D1325" s="1"/>
      <c r="E1325" s="8"/>
      <c r="F1325" s="8"/>
      <c r="G1325" s="8"/>
      <c r="H1325" s="5"/>
      <c r="I1325" s="5"/>
      <c r="J1325" s="5"/>
    </row>
    <row r="1326" spans="2:10">
      <c r="B1326" s="1"/>
      <c r="C1326" s="1"/>
      <c r="D1326" s="1"/>
      <c r="E1326" s="8"/>
      <c r="F1326" s="8"/>
      <c r="G1326" s="8"/>
      <c r="H1326" s="5"/>
      <c r="I1326" s="5"/>
      <c r="J1326" s="5"/>
    </row>
    <row r="1327" spans="2:10">
      <c r="B1327" s="1"/>
      <c r="C1327" s="1"/>
      <c r="D1327" s="1"/>
      <c r="E1327" s="8"/>
      <c r="F1327" s="8"/>
      <c r="G1327" s="8"/>
      <c r="H1327" s="5"/>
      <c r="I1327" s="5"/>
      <c r="J1327" s="5"/>
    </row>
    <row r="1328" spans="2:10">
      <c r="B1328" s="1"/>
      <c r="C1328" s="1"/>
      <c r="D1328" s="1"/>
      <c r="E1328" s="8"/>
      <c r="F1328" s="8"/>
      <c r="G1328" s="8"/>
      <c r="H1328" s="5"/>
      <c r="I1328" s="5"/>
      <c r="J1328" s="5"/>
    </row>
    <row r="1329" spans="2:10">
      <c r="B1329" s="1"/>
      <c r="C1329" s="1"/>
      <c r="D1329" s="1"/>
      <c r="E1329" s="8"/>
      <c r="F1329" s="8"/>
      <c r="G1329" s="8"/>
      <c r="H1329" s="5"/>
      <c r="I1329" s="5"/>
      <c r="J1329" s="5"/>
    </row>
    <row r="1330" spans="2:10">
      <c r="B1330" s="1"/>
      <c r="C1330" s="1"/>
      <c r="D1330" s="1"/>
      <c r="E1330" s="8"/>
      <c r="F1330" s="8"/>
      <c r="G1330" s="8"/>
      <c r="H1330" s="5"/>
      <c r="I1330" s="5"/>
      <c r="J1330" s="5"/>
    </row>
    <row r="1331" spans="2:10">
      <c r="B1331" s="1"/>
      <c r="C1331" s="1"/>
      <c r="D1331" s="1"/>
      <c r="E1331" s="8"/>
      <c r="F1331" s="8"/>
      <c r="G1331" s="8"/>
      <c r="H1331" s="5"/>
      <c r="I1331" s="5"/>
      <c r="J1331" s="5"/>
    </row>
    <row r="1332" spans="2:10">
      <c r="B1332" s="1"/>
      <c r="C1332" s="1"/>
      <c r="D1332" s="1"/>
      <c r="E1332" s="8"/>
      <c r="F1332" s="8"/>
      <c r="G1332" s="8"/>
      <c r="H1332" s="5"/>
      <c r="I1332" s="5"/>
      <c r="J1332" s="5"/>
    </row>
    <row r="1333" spans="2:10">
      <c r="B1333" s="1"/>
      <c r="C1333" s="1"/>
      <c r="D1333" s="1"/>
      <c r="E1333" s="8"/>
      <c r="F1333" s="8"/>
      <c r="G1333" s="8"/>
      <c r="H1333" s="5"/>
      <c r="I1333" s="5"/>
      <c r="J1333" s="5"/>
    </row>
    <row r="1334" spans="2:10">
      <c r="B1334" s="1"/>
      <c r="C1334" s="1"/>
      <c r="D1334" s="1"/>
      <c r="E1334" s="8"/>
      <c r="F1334" s="8"/>
      <c r="G1334" s="8"/>
      <c r="H1334" s="5"/>
      <c r="I1334" s="5"/>
      <c r="J1334" s="5"/>
    </row>
    <row r="1335" spans="2:10">
      <c r="B1335" s="1"/>
      <c r="C1335" s="1"/>
      <c r="D1335" s="1"/>
      <c r="E1335" s="8"/>
      <c r="F1335" s="8"/>
      <c r="G1335" s="8"/>
      <c r="H1335" s="5"/>
      <c r="I1335" s="5"/>
      <c r="J1335" s="5"/>
    </row>
    <row r="1336" spans="2:10">
      <c r="B1336" s="1"/>
      <c r="C1336" s="1"/>
      <c r="D1336" s="1"/>
      <c r="E1336" s="8"/>
      <c r="F1336" s="8"/>
      <c r="G1336" s="8"/>
      <c r="H1336" s="5"/>
      <c r="I1336" s="5"/>
      <c r="J1336" s="5"/>
    </row>
    <row r="1337" spans="2:10">
      <c r="B1337" s="1"/>
      <c r="C1337" s="1"/>
      <c r="D1337" s="1"/>
      <c r="E1337" s="8"/>
      <c r="F1337" s="8"/>
      <c r="G1337" s="8"/>
      <c r="H1337" s="5"/>
      <c r="I1337" s="5"/>
      <c r="J1337" s="5"/>
    </row>
    <row r="1338" spans="2:10">
      <c r="B1338" s="1"/>
      <c r="C1338" s="1"/>
      <c r="D1338" s="1"/>
      <c r="E1338" s="8"/>
      <c r="F1338" s="8"/>
      <c r="G1338" s="8"/>
      <c r="H1338" s="5"/>
      <c r="I1338" s="5"/>
      <c r="J1338" s="5"/>
    </row>
    <row r="1339" spans="2:10">
      <c r="B1339" s="1"/>
      <c r="C1339" s="1"/>
      <c r="D1339" s="1"/>
      <c r="E1339" s="8"/>
      <c r="F1339" s="8"/>
      <c r="G1339" s="8"/>
      <c r="H1339" s="5"/>
      <c r="I1339" s="5"/>
      <c r="J1339" s="5"/>
    </row>
    <row r="1340" spans="2:10">
      <c r="B1340" s="1"/>
      <c r="C1340" s="1"/>
      <c r="D1340" s="1"/>
      <c r="E1340" s="8"/>
      <c r="F1340" s="8"/>
      <c r="G1340" s="8"/>
      <c r="H1340" s="5"/>
      <c r="I1340" s="5"/>
      <c r="J1340" s="5"/>
    </row>
    <row r="1341" spans="2:10">
      <c r="B1341" s="1"/>
      <c r="C1341" s="1"/>
      <c r="D1341" s="1"/>
      <c r="E1341" s="8"/>
      <c r="F1341" s="8"/>
      <c r="G1341" s="8"/>
      <c r="H1341" s="5"/>
      <c r="I1341" s="5"/>
      <c r="J1341" s="5"/>
    </row>
    <row r="1342" spans="2:10">
      <c r="B1342" s="1"/>
      <c r="C1342" s="1"/>
      <c r="D1342" s="1"/>
      <c r="E1342" s="8"/>
      <c r="F1342" s="8"/>
      <c r="G1342" s="8"/>
      <c r="H1342" s="5"/>
      <c r="I1342" s="5"/>
      <c r="J1342" s="5"/>
    </row>
    <row r="1343" spans="2:10">
      <c r="B1343" s="1"/>
      <c r="C1343" s="1"/>
      <c r="D1343" s="1"/>
      <c r="E1343" s="8"/>
      <c r="F1343" s="8"/>
      <c r="G1343" s="8"/>
      <c r="H1343" s="5"/>
      <c r="I1343" s="5"/>
      <c r="J1343" s="5"/>
    </row>
    <row r="1344" spans="2:10">
      <c r="B1344" s="1"/>
      <c r="C1344" s="1"/>
      <c r="D1344" s="1"/>
      <c r="E1344" s="8"/>
      <c r="F1344" s="8"/>
      <c r="G1344" s="8"/>
      <c r="H1344" s="5"/>
      <c r="I1344" s="5"/>
      <c r="J1344" s="5"/>
    </row>
    <row r="1345" spans="2:10">
      <c r="B1345" s="1"/>
      <c r="C1345" s="1"/>
      <c r="D1345" s="1"/>
      <c r="E1345" s="8"/>
      <c r="F1345" s="8"/>
      <c r="G1345" s="8"/>
      <c r="H1345" s="5"/>
      <c r="I1345" s="5"/>
      <c r="J1345" s="5"/>
    </row>
    <row r="1346" spans="2:10">
      <c r="B1346" s="1"/>
      <c r="C1346" s="1"/>
      <c r="D1346" s="1"/>
      <c r="E1346" s="8"/>
      <c r="F1346" s="8"/>
      <c r="G1346" s="8"/>
      <c r="H1346" s="5"/>
      <c r="I1346" s="5"/>
      <c r="J1346" s="5"/>
    </row>
    <row r="1347" spans="2:10">
      <c r="B1347" s="1"/>
      <c r="C1347" s="1"/>
      <c r="D1347" s="1"/>
      <c r="E1347" s="8"/>
      <c r="F1347" s="8"/>
      <c r="G1347" s="8"/>
      <c r="H1347" s="5"/>
      <c r="I1347" s="5"/>
      <c r="J1347" s="5"/>
    </row>
    <row r="1348" spans="2:10">
      <c r="B1348" s="1"/>
      <c r="C1348" s="1"/>
      <c r="D1348" s="1"/>
      <c r="E1348" s="8"/>
      <c r="F1348" s="8"/>
      <c r="G1348" s="8"/>
      <c r="H1348" s="5"/>
      <c r="I1348" s="5"/>
      <c r="J1348" s="5"/>
    </row>
    <row r="1349" spans="2:10">
      <c r="B1349" s="1"/>
      <c r="C1349" s="1"/>
      <c r="D1349" s="1"/>
      <c r="E1349" s="8"/>
      <c r="F1349" s="8"/>
      <c r="G1349" s="8"/>
      <c r="H1349" s="5"/>
      <c r="I1349" s="5"/>
      <c r="J1349" s="5"/>
    </row>
    <row r="1350" spans="2:10">
      <c r="B1350" s="1"/>
      <c r="C1350" s="1"/>
      <c r="D1350" s="1"/>
      <c r="E1350" s="8"/>
      <c r="F1350" s="8"/>
      <c r="G1350" s="8"/>
      <c r="H1350" s="5"/>
      <c r="I1350" s="5"/>
      <c r="J1350" s="5"/>
    </row>
    <row r="1351" spans="2:10">
      <c r="B1351" s="1"/>
      <c r="C1351" s="1"/>
      <c r="D1351" s="1"/>
      <c r="E1351" s="8"/>
      <c r="F1351" s="8"/>
      <c r="G1351" s="8"/>
      <c r="H1351" s="5"/>
      <c r="I1351" s="5"/>
      <c r="J1351" s="5"/>
    </row>
    <row r="1352" spans="2:10">
      <c r="B1352" s="1"/>
      <c r="C1352" s="1"/>
      <c r="D1352" s="1"/>
      <c r="E1352" s="8"/>
      <c r="F1352" s="8"/>
      <c r="G1352" s="8"/>
      <c r="H1352" s="5"/>
      <c r="I1352" s="5"/>
      <c r="J1352" s="5"/>
    </row>
    <row r="1353" spans="2:10">
      <c r="B1353" s="1"/>
      <c r="C1353" s="1"/>
      <c r="D1353" s="1"/>
      <c r="E1353" s="8"/>
      <c r="F1353" s="8"/>
      <c r="G1353" s="8"/>
      <c r="H1353" s="5"/>
      <c r="I1353" s="5"/>
      <c r="J1353" s="5"/>
    </row>
    <row r="1354" spans="2:10">
      <c r="B1354" s="1"/>
      <c r="C1354" s="1"/>
      <c r="D1354" s="1"/>
      <c r="E1354" s="8"/>
      <c r="F1354" s="8"/>
      <c r="G1354" s="8"/>
      <c r="H1354" s="5"/>
      <c r="I1354" s="5"/>
      <c r="J1354" s="5"/>
    </row>
    <row r="1355" spans="2:10">
      <c r="B1355" s="1"/>
      <c r="C1355" s="1"/>
      <c r="D1355" s="1"/>
      <c r="E1355" s="8"/>
      <c r="F1355" s="8"/>
      <c r="G1355" s="8"/>
      <c r="H1355" s="5"/>
      <c r="I1355" s="5"/>
      <c r="J1355" s="5"/>
    </row>
    <row r="1356" spans="2:10">
      <c r="B1356" s="1"/>
      <c r="C1356" s="1"/>
      <c r="D1356" s="1"/>
      <c r="E1356" s="8"/>
      <c r="F1356" s="8"/>
      <c r="G1356" s="8"/>
      <c r="H1356" s="5"/>
      <c r="I1356" s="5"/>
      <c r="J1356" s="5"/>
    </row>
    <row r="1357" spans="2:10">
      <c r="B1357" s="1"/>
      <c r="C1357" s="1"/>
      <c r="D1357" s="1"/>
      <c r="E1357" s="8"/>
      <c r="F1357" s="8"/>
      <c r="G1357" s="8"/>
      <c r="H1357" s="5"/>
      <c r="I1357" s="5"/>
      <c r="J1357" s="5"/>
    </row>
    <row r="1358" spans="2:10">
      <c r="B1358" s="1"/>
      <c r="C1358" s="1"/>
      <c r="D1358" s="1"/>
      <c r="E1358" s="8"/>
      <c r="F1358" s="8"/>
      <c r="G1358" s="8"/>
      <c r="H1358" s="5"/>
      <c r="I1358" s="5"/>
      <c r="J1358" s="5"/>
    </row>
    <row r="1359" spans="2:10">
      <c r="B1359" s="1"/>
      <c r="C1359" s="1"/>
      <c r="D1359" s="1"/>
      <c r="E1359" s="8"/>
      <c r="F1359" s="8"/>
      <c r="G1359" s="8"/>
      <c r="H1359" s="5"/>
      <c r="I1359" s="5"/>
      <c r="J1359" s="5"/>
    </row>
    <row r="1360" spans="2:10">
      <c r="B1360" s="1"/>
      <c r="C1360" s="1"/>
      <c r="D1360" s="1"/>
      <c r="E1360" s="8"/>
      <c r="F1360" s="8"/>
      <c r="G1360" s="8"/>
      <c r="H1360" s="5"/>
      <c r="I1360" s="5"/>
      <c r="J1360" s="5"/>
    </row>
    <row r="1361" spans="2:10">
      <c r="B1361" s="1"/>
      <c r="C1361" s="1"/>
      <c r="D1361" s="1"/>
      <c r="E1361" s="8"/>
      <c r="F1361" s="8"/>
      <c r="G1361" s="8"/>
      <c r="H1361" s="5"/>
      <c r="I1361" s="5"/>
      <c r="J1361" s="5"/>
    </row>
    <row r="1362" spans="2:10">
      <c r="B1362" s="1"/>
      <c r="C1362" s="1"/>
      <c r="D1362" s="1"/>
      <c r="E1362" s="8"/>
      <c r="F1362" s="8"/>
      <c r="G1362" s="8"/>
      <c r="H1362" s="5"/>
      <c r="I1362" s="5"/>
      <c r="J1362" s="5"/>
    </row>
    <row r="1363" spans="2:10">
      <c r="B1363" s="1"/>
      <c r="C1363" s="1"/>
      <c r="D1363" s="1"/>
      <c r="E1363" s="8"/>
      <c r="F1363" s="8"/>
      <c r="G1363" s="8"/>
      <c r="H1363" s="5"/>
      <c r="I1363" s="5"/>
      <c r="J1363" s="5"/>
    </row>
    <row r="1364" spans="2:10">
      <c r="B1364" s="1"/>
      <c r="C1364" s="1"/>
      <c r="D1364" s="1"/>
      <c r="E1364" s="8"/>
      <c r="F1364" s="8"/>
      <c r="G1364" s="8"/>
      <c r="H1364" s="5"/>
      <c r="I1364" s="5"/>
      <c r="J1364" s="5"/>
    </row>
    <row r="1365" spans="2:10">
      <c r="B1365" s="1"/>
      <c r="C1365" s="1"/>
      <c r="D1365" s="1"/>
      <c r="E1365" s="8"/>
      <c r="F1365" s="8"/>
      <c r="G1365" s="8"/>
      <c r="H1365" s="5"/>
      <c r="I1365" s="5"/>
      <c r="J1365" s="5"/>
    </row>
    <row r="1366" spans="2:10">
      <c r="B1366" s="1"/>
      <c r="C1366" s="1"/>
      <c r="D1366" s="1"/>
      <c r="E1366" s="8"/>
      <c r="F1366" s="8"/>
      <c r="G1366" s="8"/>
      <c r="H1366" s="5"/>
      <c r="I1366" s="5"/>
      <c r="J1366" s="5"/>
    </row>
    <row r="1367" spans="2:10">
      <c r="B1367" s="1"/>
      <c r="C1367" s="1"/>
      <c r="D1367" s="1"/>
      <c r="E1367" s="8"/>
      <c r="F1367" s="8"/>
      <c r="G1367" s="8"/>
      <c r="H1367" s="5"/>
      <c r="I1367" s="5"/>
      <c r="J1367" s="5"/>
    </row>
    <row r="1368" spans="2:10">
      <c r="B1368" s="1"/>
      <c r="C1368" s="1"/>
      <c r="D1368" s="1"/>
      <c r="E1368" s="8"/>
      <c r="F1368" s="8"/>
      <c r="G1368" s="8"/>
      <c r="H1368" s="5"/>
      <c r="I1368" s="5"/>
      <c r="J1368" s="5"/>
    </row>
    <row r="1369" spans="2:10">
      <c r="B1369" s="1"/>
      <c r="C1369" s="1"/>
      <c r="D1369" s="1"/>
      <c r="E1369" s="8"/>
      <c r="F1369" s="8"/>
      <c r="G1369" s="8"/>
      <c r="H1369" s="5"/>
      <c r="I1369" s="5"/>
      <c r="J1369" s="5"/>
    </row>
    <row r="1370" spans="2:10">
      <c r="B1370" s="1"/>
      <c r="C1370" s="1"/>
      <c r="D1370" s="1"/>
      <c r="E1370" s="8"/>
      <c r="F1370" s="8"/>
      <c r="G1370" s="8"/>
      <c r="H1370" s="5"/>
      <c r="I1370" s="5"/>
      <c r="J1370" s="5"/>
    </row>
    <row r="1371" spans="2:10">
      <c r="B1371" s="1"/>
      <c r="C1371" s="1"/>
      <c r="D1371" s="1"/>
      <c r="E1371" s="8"/>
      <c r="F1371" s="8"/>
      <c r="G1371" s="8"/>
      <c r="H1371" s="5"/>
      <c r="I1371" s="5"/>
      <c r="J1371" s="5"/>
    </row>
    <row r="1372" spans="2:10">
      <c r="B1372" s="1"/>
      <c r="C1372" s="1"/>
      <c r="D1372" s="1"/>
      <c r="E1372" s="8"/>
      <c r="F1372" s="8"/>
      <c r="G1372" s="8"/>
      <c r="H1372" s="5"/>
      <c r="I1372" s="5"/>
      <c r="J1372" s="5"/>
    </row>
    <row r="1373" spans="2:10">
      <c r="B1373" s="1"/>
      <c r="C1373" s="1"/>
      <c r="D1373" s="1"/>
      <c r="E1373" s="8"/>
      <c r="F1373" s="8"/>
      <c r="G1373" s="8"/>
      <c r="H1373" s="5"/>
      <c r="I1373" s="5"/>
      <c r="J1373" s="5"/>
    </row>
    <row r="1374" spans="2:10">
      <c r="B1374" s="1"/>
      <c r="C1374" s="1"/>
      <c r="D1374" s="1"/>
      <c r="E1374" s="8"/>
      <c r="F1374" s="8"/>
      <c r="G1374" s="8"/>
      <c r="H1374" s="5"/>
      <c r="I1374" s="5"/>
      <c r="J1374" s="5"/>
    </row>
    <row r="1375" spans="2:10">
      <c r="B1375" s="1"/>
      <c r="C1375" s="1"/>
      <c r="D1375" s="1"/>
      <c r="E1375" s="8"/>
      <c r="F1375" s="8"/>
      <c r="G1375" s="8"/>
      <c r="H1375" s="5"/>
      <c r="I1375" s="5"/>
      <c r="J1375" s="5"/>
    </row>
    <row r="1376" spans="2:10">
      <c r="B1376" s="1"/>
      <c r="C1376" s="1"/>
      <c r="D1376" s="1"/>
      <c r="E1376" s="8"/>
      <c r="F1376" s="8"/>
      <c r="G1376" s="8"/>
      <c r="H1376" s="5"/>
      <c r="I1376" s="5"/>
      <c r="J1376" s="5"/>
    </row>
    <row r="1377" spans="2:10">
      <c r="B1377" s="1"/>
      <c r="C1377" s="1"/>
      <c r="D1377" s="1"/>
      <c r="E1377" s="8"/>
      <c r="F1377" s="8"/>
      <c r="G1377" s="8"/>
      <c r="H1377" s="5"/>
      <c r="I1377" s="5"/>
      <c r="J1377" s="5"/>
    </row>
    <row r="1378" spans="2:10">
      <c r="B1378" s="1"/>
      <c r="C1378" s="1"/>
      <c r="D1378" s="1"/>
      <c r="E1378" s="8"/>
      <c r="F1378" s="8"/>
      <c r="G1378" s="8"/>
      <c r="H1378" s="5"/>
      <c r="I1378" s="5"/>
      <c r="J1378" s="5"/>
    </row>
    <row r="1379" spans="2:10">
      <c r="B1379" s="1"/>
      <c r="C1379" s="1"/>
      <c r="D1379" s="1"/>
      <c r="E1379" s="8"/>
      <c r="F1379" s="8"/>
      <c r="G1379" s="8"/>
      <c r="H1379" s="5"/>
      <c r="I1379" s="5"/>
      <c r="J1379" s="5"/>
    </row>
    <row r="1380" spans="2:10">
      <c r="B1380" s="1"/>
      <c r="C1380" s="1"/>
      <c r="D1380" s="1"/>
      <c r="E1380" s="8"/>
      <c r="F1380" s="8"/>
      <c r="G1380" s="8"/>
      <c r="H1380" s="5"/>
      <c r="I1380" s="5"/>
      <c r="J1380" s="5"/>
    </row>
    <row r="1381" spans="2:10">
      <c r="B1381" s="1"/>
      <c r="C1381" s="1"/>
      <c r="D1381" s="1"/>
      <c r="E1381" s="8"/>
      <c r="F1381" s="8"/>
      <c r="G1381" s="8"/>
      <c r="H1381" s="5"/>
      <c r="I1381" s="5"/>
      <c r="J1381" s="5"/>
    </row>
    <row r="1382" spans="2:10">
      <c r="B1382" s="1"/>
      <c r="C1382" s="1"/>
      <c r="D1382" s="1"/>
      <c r="E1382" s="8"/>
      <c r="F1382" s="8"/>
      <c r="G1382" s="8"/>
      <c r="H1382" s="5"/>
      <c r="I1382" s="5"/>
      <c r="J1382" s="5"/>
    </row>
    <row r="1383" spans="2:10">
      <c r="B1383" s="1"/>
      <c r="C1383" s="1"/>
      <c r="D1383" s="1"/>
      <c r="E1383" s="8"/>
      <c r="F1383" s="8"/>
      <c r="G1383" s="8"/>
      <c r="H1383" s="5"/>
      <c r="I1383" s="5"/>
      <c r="J1383" s="5"/>
    </row>
    <row r="1384" spans="2:10">
      <c r="B1384" s="1"/>
      <c r="C1384" s="1"/>
      <c r="D1384" s="1"/>
      <c r="E1384" s="8"/>
      <c r="F1384" s="8"/>
      <c r="G1384" s="8"/>
      <c r="H1384" s="5"/>
      <c r="I1384" s="5"/>
      <c r="J1384" s="5"/>
    </row>
    <row r="1385" spans="2:10">
      <c r="B1385" s="1"/>
      <c r="C1385" s="1"/>
      <c r="D1385" s="1"/>
      <c r="E1385" s="8"/>
      <c r="F1385" s="8"/>
      <c r="G1385" s="8"/>
      <c r="H1385" s="5"/>
      <c r="I1385" s="5"/>
      <c r="J1385" s="5"/>
    </row>
    <row r="1386" spans="2:10">
      <c r="B1386" s="1"/>
      <c r="C1386" s="1"/>
      <c r="D1386" s="1"/>
      <c r="E1386" s="8"/>
      <c r="F1386" s="8"/>
      <c r="G1386" s="8"/>
      <c r="H1386" s="5"/>
      <c r="I1386" s="5"/>
      <c r="J1386" s="5"/>
    </row>
    <row r="1387" spans="2:10">
      <c r="B1387" s="1"/>
      <c r="C1387" s="1"/>
      <c r="D1387" s="1"/>
      <c r="E1387" s="8"/>
      <c r="F1387" s="8"/>
      <c r="G1387" s="8"/>
      <c r="H1387" s="5"/>
      <c r="I1387" s="5"/>
      <c r="J1387" s="5"/>
    </row>
    <row r="1388" spans="2:10">
      <c r="B1388" s="1"/>
      <c r="C1388" s="1"/>
      <c r="D1388" s="1"/>
      <c r="E1388" s="8"/>
      <c r="F1388" s="8"/>
      <c r="G1388" s="8"/>
      <c r="H1388" s="5"/>
      <c r="I1388" s="5"/>
      <c r="J1388" s="5"/>
    </row>
    <row r="1389" spans="2:10">
      <c r="B1389" s="1"/>
      <c r="C1389" s="1"/>
      <c r="D1389" s="1"/>
      <c r="E1389" s="8"/>
      <c r="F1389" s="8"/>
      <c r="G1389" s="8"/>
      <c r="H1389" s="5"/>
      <c r="I1389" s="5"/>
      <c r="J1389" s="5"/>
    </row>
    <row r="1390" spans="2:10">
      <c r="B1390" s="1"/>
      <c r="C1390" s="1"/>
      <c r="D1390" s="1"/>
      <c r="E1390" s="8"/>
      <c r="F1390" s="8"/>
      <c r="G1390" s="8"/>
      <c r="H1390" s="5"/>
      <c r="I1390" s="5"/>
      <c r="J1390" s="5"/>
    </row>
    <row r="1391" spans="2:10">
      <c r="B1391" s="1"/>
      <c r="C1391" s="1"/>
      <c r="D1391" s="1"/>
      <c r="E1391" s="8"/>
      <c r="F1391" s="8"/>
      <c r="G1391" s="8"/>
      <c r="H1391" s="5"/>
      <c r="I1391" s="5"/>
      <c r="J1391" s="5"/>
    </row>
    <row r="1392" spans="2:10">
      <c r="B1392" s="1"/>
      <c r="C1392" s="1"/>
      <c r="D1392" s="1"/>
      <c r="E1392" s="8"/>
      <c r="F1392" s="8"/>
      <c r="G1392" s="8"/>
      <c r="H1392" s="5"/>
      <c r="I1392" s="5"/>
      <c r="J1392" s="5"/>
    </row>
    <row r="1393" spans="2:10">
      <c r="B1393" s="1"/>
      <c r="C1393" s="1"/>
      <c r="D1393" s="1"/>
      <c r="E1393" s="8"/>
      <c r="F1393" s="8"/>
      <c r="G1393" s="8"/>
      <c r="H1393" s="5"/>
      <c r="I1393" s="5"/>
      <c r="J1393" s="5"/>
    </row>
    <row r="1394" spans="2:10">
      <c r="B1394" s="1"/>
      <c r="C1394" s="1"/>
      <c r="D1394" s="1"/>
      <c r="E1394" s="8"/>
      <c r="F1394" s="8"/>
      <c r="G1394" s="8"/>
      <c r="H1394" s="5"/>
      <c r="I1394" s="5"/>
      <c r="J1394" s="5"/>
    </row>
    <row r="1395" spans="2:10">
      <c r="B1395" s="1"/>
      <c r="C1395" s="1"/>
      <c r="D1395" s="1"/>
      <c r="E1395" s="8"/>
      <c r="F1395" s="8"/>
      <c r="G1395" s="8"/>
      <c r="H1395" s="5"/>
      <c r="I1395" s="5"/>
      <c r="J1395" s="5"/>
    </row>
    <row r="1396" spans="2:10">
      <c r="B1396" s="1"/>
      <c r="C1396" s="1"/>
      <c r="D1396" s="1"/>
      <c r="E1396" s="8"/>
      <c r="F1396" s="8"/>
      <c r="G1396" s="8"/>
      <c r="H1396" s="5"/>
      <c r="I1396" s="5"/>
      <c r="J1396" s="5"/>
    </row>
    <row r="1397" spans="2:10">
      <c r="B1397" s="1"/>
      <c r="C1397" s="1"/>
      <c r="D1397" s="1"/>
      <c r="E1397" s="8"/>
      <c r="F1397" s="8"/>
      <c r="G1397" s="8"/>
      <c r="H1397" s="5"/>
      <c r="I1397" s="5"/>
      <c r="J1397" s="5"/>
    </row>
    <row r="1398" spans="2:10">
      <c r="B1398" s="1"/>
      <c r="C1398" s="1"/>
      <c r="D1398" s="1"/>
      <c r="E1398" s="8"/>
      <c r="F1398" s="8"/>
      <c r="G1398" s="8"/>
      <c r="H1398" s="5"/>
      <c r="I1398" s="5"/>
      <c r="J1398" s="5"/>
    </row>
    <row r="1399" spans="2:10">
      <c r="B1399" s="1"/>
      <c r="C1399" s="1"/>
      <c r="D1399" s="1"/>
      <c r="E1399" s="8"/>
      <c r="F1399" s="8"/>
      <c r="G1399" s="8"/>
      <c r="H1399" s="5"/>
      <c r="I1399" s="5"/>
      <c r="J1399" s="5"/>
    </row>
    <row r="1400" spans="2:10">
      <c r="B1400" s="1"/>
      <c r="C1400" s="1"/>
      <c r="D1400" s="1"/>
      <c r="E1400" s="8"/>
      <c r="F1400" s="8"/>
      <c r="G1400" s="8"/>
      <c r="H1400" s="5"/>
      <c r="I1400" s="5"/>
      <c r="J1400" s="5"/>
    </row>
    <row r="1401" spans="2:10">
      <c r="B1401" s="1"/>
      <c r="C1401" s="1"/>
      <c r="D1401" s="1"/>
      <c r="E1401" s="8"/>
      <c r="F1401" s="8"/>
      <c r="G1401" s="8"/>
      <c r="H1401" s="5"/>
      <c r="I1401" s="5"/>
      <c r="J1401" s="5"/>
    </row>
    <row r="1402" spans="2:10">
      <c r="B1402" s="1"/>
      <c r="C1402" s="1"/>
      <c r="D1402" s="1"/>
      <c r="E1402" s="8"/>
      <c r="F1402" s="8"/>
      <c r="G1402" s="8"/>
      <c r="H1402" s="5"/>
      <c r="I1402" s="5"/>
      <c r="J1402" s="5"/>
    </row>
    <row r="1403" spans="2:10">
      <c r="B1403" s="1"/>
      <c r="C1403" s="1"/>
      <c r="D1403" s="1"/>
      <c r="E1403" s="8"/>
      <c r="F1403" s="8"/>
      <c r="G1403" s="8"/>
      <c r="H1403" s="5"/>
      <c r="I1403" s="5"/>
      <c r="J1403" s="5"/>
    </row>
    <row r="1404" spans="2:10">
      <c r="B1404" s="1"/>
      <c r="C1404" s="1"/>
      <c r="D1404" s="1"/>
      <c r="E1404" s="8"/>
      <c r="F1404" s="8"/>
      <c r="G1404" s="8"/>
      <c r="H1404" s="5"/>
      <c r="I1404" s="5"/>
      <c r="J1404" s="5"/>
    </row>
    <row r="1405" spans="2:10">
      <c r="B1405" s="1"/>
      <c r="C1405" s="1"/>
      <c r="D1405" s="1"/>
      <c r="E1405" s="8"/>
      <c r="F1405" s="8"/>
      <c r="G1405" s="8"/>
      <c r="H1405" s="5"/>
      <c r="I1405" s="5"/>
      <c r="J1405" s="5"/>
    </row>
    <row r="1406" spans="2:10">
      <c r="B1406" s="1"/>
      <c r="C1406" s="1"/>
      <c r="D1406" s="1"/>
      <c r="E1406" s="8"/>
      <c r="F1406" s="8"/>
      <c r="G1406" s="8"/>
      <c r="H1406" s="5"/>
      <c r="I1406" s="5"/>
      <c r="J1406" s="5"/>
    </row>
    <row r="1407" spans="2:10">
      <c r="B1407" s="1"/>
      <c r="C1407" s="1"/>
      <c r="D1407" s="1"/>
      <c r="E1407" s="8"/>
      <c r="F1407" s="8"/>
      <c r="G1407" s="8"/>
      <c r="H1407" s="5"/>
      <c r="I1407" s="5"/>
      <c r="J1407" s="5"/>
    </row>
    <row r="1408" spans="2:10">
      <c r="B1408" s="1"/>
      <c r="C1408" s="1"/>
      <c r="D1408" s="1"/>
      <c r="E1408" s="8"/>
      <c r="F1408" s="8"/>
      <c r="G1408" s="8"/>
      <c r="H1408" s="5"/>
      <c r="I1408" s="5"/>
      <c r="J1408" s="5"/>
    </row>
    <row r="1409" spans="2:10">
      <c r="B1409" s="1"/>
      <c r="C1409" s="1"/>
      <c r="D1409" s="1"/>
      <c r="E1409" s="8"/>
      <c r="F1409" s="8"/>
      <c r="G1409" s="8"/>
      <c r="H1409" s="5"/>
      <c r="I1409" s="5"/>
      <c r="J1409" s="5"/>
    </row>
    <row r="1410" spans="2:10">
      <c r="B1410" s="1"/>
      <c r="C1410" s="1"/>
      <c r="D1410" s="1"/>
      <c r="E1410" s="8"/>
      <c r="F1410" s="8"/>
      <c r="G1410" s="8"/>
      <c r="H1410" s="5"/>
      <c r="I1410" s="5"/>
      <c r="J1410" s="5"/>
    </row>
    <row r="1411" spans="2:10">
      <c r="B1411" s="1"/>
      <c r="C1411" s="1"/>
      <c r="D1411" s="1"/>
      <c r="E1411" s="8"/>
      <c r="F1411" s="8"/>
      <c r="G1411" s="8"/>
      <c r="H1411" s="5"/>
      <c r="I1411" s="5"/>
      <c r="J1411" s="5"/>
    </row>
    <row r="1412" spans="2:10">
      <c r="B1412" s="1"/>
      <c r="C1412" s="1"/>
      <c r="D1412" s="1"/>
      <c r="E1412" s="8"/>
      <c r="F1412" s="8"/>
      <c r="G1412" s="8"/>
      <c r="H1412" s="5"/>
      <c r="I1412" s="5"/>
      <c r="J1412" s="5"/>
    </row>
    <row r="1413" spans="2:10">
      <c r="B1413" s="1"/>
      <c r="C1413" s="1"/>
      <c r="D1413" s="1"/>
      <c r="E1413" s="8"/>
      <c r="F1413" s="8"/>
      <c r="G1413" s="8"/>
      <c r="H1413" s="5"/>
      <c r="I1413" s="5"/>
      <c r="J1413" s="5"/>
    </row>
    <row r="1414" spans="2:10">
      <c r="B1414" s="1"/>
      <c r="C1414" s="1"/>
      <c r="D1414" s="1"/>
      <c r="E1414" s="8"/>
      <c r="F1414" s="8"/>
      <c r="G1414" s="8"/>
      <c r="H1414" s="5"/>
      <c r="I1414" s="5"/>
      <c r="J1414" s="5"/>
    </row>
    <row r="1415" spans="2:10">
      <c r="B1415" s="1"/>
      <c r="C1415" s="1"/>
      <c r="D1415" s="1"/>
      <c r="E1415" s="8"/>
      <c r="F1415" s="8"/>
      <c r="G1415" s="8"/>
      <c r="H1415" s="5"/>
      <c r="I1415" s="5"/>
      <c r="J1415" s="5"/>
    </row>
    <row r="1416" spans="2:10">
      <c r="B1416" s="1"/>
      <c r="C1416" s="1"/>
      <c r="D1416" s="1"/>
      <c r="E1416" s="8"/>
      <c r="F1416" s="8"/>
      <c r="G1416" s="8"/>
      <c r="H1416" s="5"/>
      <c r="I1416" s="5"/>
      <c r="J1416" s="5"/>
    </row>
    <row r="1417" spans="2:10">
      <c r="B1417" s="1"/>
      <c r="C1417" s="1"/>
      <c r="D1417" s="1"/>
      <c r="E1417" s="8"/>
      <c r="F1417" s="8"/>
      <c r="G1417" s="8"/>
      <c r="H1417" s="5"/>
      <c r="I1417" s="5"/>
      <c r="J1417" s="5"/>
    </row>
    <row r="1418" spans="2:10">
      <c r="B1418" s="1"/>
      <c r="C1418" s="1"/>
      <c r="D1418" s="1"/>
      <c r="E1418" s="8"/>
      <c r="F1418" s="8"/>
      <c r="G1418" s="8"/>
      <c r="H1418" s="5"/>
      <c r="I1418" s="5"/>
      <c r="J1418" s="5"/>
    </row>
    <row r="1419" spans="2:10">
      <c r="B1419" s="1"/>
      <c r="C1419" s="1"/>
      <c r="D1419" s="1"/>
      <c r="E1419" s="8"/>
      <c r="F1419" s="8"/>
      <c r="G1419" s="8"/>
      <c r="H1419" s="5"/>
      <c r="I1419" s="5"/>
      <c r="J1419" s="5"/>
    </row>
    <row r="1420" spans="2:10">
      <c r="B1420" s="1"/>
      <c r="C1420" s="1"/>
      <c r="D1420" s="1"/>
      <c r="E1420" s="8"/>
      <c r="F1420" s="8"/>
      <c r="G1420" s="8"/>
      <c r="H1420" s="5"/>
      <c r="I1420" s="5"/>
      <c r="J1420" s="5"/>
    </row>
    <row r="1421" spans="2:10">
      <c r="B1421" s="1"/>
      <c r="C1421" s="1"/>
      <c r="D1421" s="1"/>
      <c r="E1421" s="8"/>
      <c r="F1421" s="8"/>
      <c r="G1421" s="8"/>
      <c r="H1421" s="5"/>
      <c r="I1421" s="5"/>
      <c r="J1421" s="5"/>
    </row>
    <row r="1422" spans="2:10">
      <c r="B1422" s="1"/>
      <c r="C1422" s="1"/>
      <c r="D1422" s="1"/>
      <c r="E1422" s="8"/>
      <c r="F1422" s="8"/>
      <c r="G1422" s="8"/>
      <c r="H1422" s="5"/>
      <c r="I1422" s="5"/>
      <c r="J1422" s="5"/>
    </row>
    <row r="1423" spans="2:10">
      <c r="B1423" s="1"/>
      <c r="C1423" s="1"/>
      <c r="D1423" s="1"/>
      <c r="E1423" s="8"/>
      <c r="F1423" s="8"/>
      <c r="G1423" s="8"/>
      <c r="H1423" s="5"/>
      <c r="I1423" s="5"/>
      <c r="J1423" s="5"/>
    </row>
    <row r="1424" spans="2:10">
      <c r="B1424" s="1"/>
      <c r="C1424" s="1"/>
      <c r="D1424" s="1"/>
      <c r="E1424" s="8"/>
      <c r="F1424" s="8"/>
      <c r="G1424" s="8"/>
      <c r="H1424" s="5"/>
      <c r="I1424" s="5"/>
      <c r="J1424" s="5"/>
    </row>
    <row r="1425" spans="2:10">
      <c r="B1425" s="1"/>
      <c r="C1425" s="1"/>
      <c r="D1425" s="1"/>
      <c r="E1425" s="8"/>
      <c r="F1425" s="8"/>
      <c r="G1425" s="8"/>
      <c r="H1425" s="5"/>
      <c r="I1425" s="5"/>
      <c r="J1425" s="5"/>
    </row>
    <row r="1426" spans="2:10">
      <c r="B1426" s="1"/>
      <c r="C1426" s="1"/>
      <c r="D1426" s="1"/>
      <c r="E1426" s="8"/>
      <c r="F1426" s="8"/>
      <c r="G1426" s="8"/>
      <c r="H1426" s="5"/>
      <c r="I1426" s="5"/>
      <c r="J1426" s="5"/>
    </row>
    <row r="1427" spans="2:10">
      <c r="B1427" s="1"/>
      <c r="C1427" s="1"/>
      <c r="D1427" s="1"/>
      <c r="E1427" s="8"/>
      <c r="F1427" s="8"/>
      <c r="G1427" s="8"/>
      <c r="H1427" s="5"/>
      <c r="I1427" s="5"/>
      <c r="J1427" s="5"/>
    </row>
    <row r="1428" spans="2:10">
      <c r="B1428" s="1"/>
      <c r="C1428" s="1"/>
      <c r="D1428" s="1"/>
      <c r="E1428" s="8"/>
      <c r="F1428" s="8"/>
      <c r="G1428" s="8"/>
      <c r="H1428" s="5"/>
      <c r="I1428" s="5"/>
      <c r="J1428" s="5"/>
    </row>
    <row r="1429" spans="2:10">
      <c r="B1429" s="1"/>
      <c r="C1429" s="1"/>
      <c r="D1429" s="1"/>
      <c r="E1429" s="8"/>
      <c r="F1429" s="8"/>
      <c r="G1429" s="8"/>
      <c r="H1429" s="5"/>
      <c r="I1429" s="5"/>
      <c r="J1429" s="5"/>
    </row>
    <row r="1430" spans="2:10">
      <c r="B1430" s="1"/>
      <c r="C1430" s="1"/>
      <c r="D1430" s="1"/>
      <c r="E1430" s="8"/>
      <c r="F1430" s="8"/>
      <c r="G1430" s="8"/>
      <c r="H1430" s="5"/>
      <c r="I1430" s="5"/>
      <c r="J1430" s="5"/>
    </row>
    <row r="1431" spans="2:10">
      <c r="B1431" s="1"/>
      <c r="C1431" s="1"/>
      <c r="D1431" s="1"/>
      <c r="E1431" s="8"/>
      <c r="F1431" s="8"/>
      <c r="G1431" s="8"/>
      <c r="H1431" s="5"/>
      <c r="I1431" s="5"/>
      <c r="J1431" s="5"/>
    </row>
    <row r="1432" spans="2:10">
      <c r="B1432" s="1"/>
      <c r="C1432" s="1"/>
      <c r="D1432" s="1"/>
      <c r="E1432" s="8"/>
      <c r="F1432" s="8"/>
      <c r="G1432" s="8"/>
      <c r="H1432" s="5"/>
      <c r="I1432" s="5"/>
      <c r="J1432" s="5"/>
    </row>
    <row r="1433" spans="2:10">
      <c r="B1433" s="1"/>
      <c r="C1433" s="1"/>
      <c r="D1433" s="1"/>
      <c r="E1433" s="8"/>
      <c r="F1433" s="8"/>
      <c r="G1433" s="8"/>
      <c r="H1433" s="5"/>
      <c r="I1433" s="5"/>
      <c r="J1433" s="5"/>
    </row>
    <row r="1434" spans="2:10">
      <c r="B1434" s="1"/>
      <c r="C1434" s="1"/>
      <c r="D1434" s="1"/>
      <c r="E1434" s="8"/>
      <c r="F1434" s="8"/>
      <c r="G1434" s="8"/>
      <c r="H1434" s="5"/>
      <c r="I1434" s="5"/>
      <c r="J1434" s="5"/>
    </row>
    <row r="1435" spans="2:10">
      <c r="B1435" s="1"/>
      <c r="C1435" s="1"/>
      <c r="D1435" s="1"/>
      <c r="E1435" s="8"/>
      <c r="F1435" s="8"/>
      <c r="G1435" s="8"/>
      <c r="H1435" s="5"/>
      <c r="I1435" s="5"/>
      <c r="J1435" s="5"/>
    </row>
    <row r="1436" spans="2:10">
      <c r="B1436" s="1"/>
      <c r="C1436" s="1"/>
      <c r="D1436" s="1"/>
      <c r="E1436" s="8"/>
      <c r="F1436" s="8"/>
      <c r="G1436" s="8"/>
      <c r="H1436" s="5"/>
      <c r="I1436" s="5"/>
      <c r="J1436" s="5"/>
    </row>
    <row r="1437" spans="2:10">
      <c r="B1437" s="1"/>
      <c r="C1437" s="1"/>
      <c r="D1437" s="1"/>
      <c r="E1437" s="8"/>
      <c r="F1437" s="8"/>
      <c r="G1437" s="8"/>
      <c r="H1437" s="5"/>
      <c r="I1437" s="5"/>
      <c r="J1437" s="5"/>
    </row>
    <row r="1438" spans="2:10">
      <c r="B1438" s="1"/>
      <c r="C1438" s="1"/>
      <c r="D1438" s="1"/>
      <c r="E1438" s="8"/>
      <c r="F1438" s="8"/>
      <c r="G1438" s="8"/>
      <c r="H1438" s="5"/>
      <c r="I1438" s="5"/>
      <c r="J1438" s="5"/>
    </row>
    <row r="1439" spans="2:10">
      <c r="B1439" s="1"/>
      <c r="C1439" s="1"/>
      <c r="D1439" s="1"/>
      <c r="E1439" s="8"/>
      <c r="F1439" s="8"/>
      <c r="G1439" s="8"/>
      <c r="H1439" s="5"/>
      <c r="I1439" s="5"/>
      <c r="J1439" s="5"/>
    </row>
    <row r="1440" spans="2:10">
      <c r="B1440" s="1"/>
      <c r="C1440" s="1"/>
      <c r="D1440" s="1"/>
      <c r="E1440" s="8"/>
      <c r="F1440" s="8"/>
      <c r="G1440" s="8"/>
      <c r="H1440" s="5"/>
      <c r="I1440" s="5"/>
      <c r="J1440" s="5"/>
    </row>
    <row r="1441" spans="2:10">
      <c r="B1441" s="1"/>
      <c r="C1441" s="1"/>
      <c r="D1441" s="1"/>
      <c r="E1441" s="8"/>
      <c r="F1441" s="8"/>
      <c r="G1441" s="8"/>
      <c r="H1441" s="5"/>
      <c r="I1441" s="5"/>
      <c r="J1441" s="5"/>
    </row>
    <row r="1442" spans="2:10">
      <c r="B1442" s="1"/>
      <c r="C1442" s="1"/>
      <c r="D1442" s="1"/>
      <c r="E1442" s="8"/>
      <c r="F1442" s="8"/>
      <c r="G1442" s="8"/>
      <c r="H1442" s="5"/>
      <c r="I1442" s="5"/>
      <c r="J1442" s="5"/>
    </row>
    <row r="1443" spans="2:10">
      <c r="B1443" s="1"/>
      <c r="C1443" s="1"/>
      <c r="D1443" s="1"/>
      <c r="E1443" s="8"/>
      <c r="F1443" s="8"/>
      <c r="G1443" s="8"/>
      <c r="H1443" s="5"/>
      <c r="I1443" s="5"/>
      <c r="J1443" s="5"/>
    </row>
    <row r="1444" spans="2:10">
      <c r="B1444" s="1"/>
      <c r="C1444" s="1"/>
      <c r="D1444" s="1"/>
      <c r="E1444" s="8"/>
      <c r="F1444" s="8"/>
      <c r="G1444" s="8"/>
      <c r="H1444" s="5"/>
      <c r="I1444" s="5"/>
      <c r="J1444" s="5"/>
    </row>
    <row r="1445" spans="2:10">
      <c r="B1445" s="1"/>
      <c r="C1445" s="1"/>
      <c r="D1445" s="1"/>
      <c r="E1445" s="8"/>
      <c r="F1445" s="8"/>
      <c r="G1445" s="8"/>
      <c r="H1445" s="5"/>
      <c r="I1445" s="5"/>
      <c r="J1445" s="5"/>
    </row>
    <row r="1446" spans="2:10">
      <c r="B1446" s="1"/>
      <c r="C1446" s="1"/>
      <c r="D1446" s="1"/>
      <c r="E1446" s="8"/>
      <c r="F1446" s="8"/>
      <c r="G1446" s="8"/>
      <c r="H1446" s="5"/>
      <c r="I1446" s="5"/>
      <c r="J1446" s="5"/>
    </row>
    <row r="1447" spans="2:10">
      <c r="B1447" s="1"/>
      <c r="C1447" s="1"/>
      <c r="D1447" s="1"/>
      <c r="E1447" s="8"/>
      <c r="F1447" s="8"/>
      <c r="G1447" s="8"/>
      <c r="H1447" s="5"/>
      <c r="I1447" s="5"/>
      <c r="J1447" s="5"/>
    </row>
    <row r="1448" spans="2:10">
      <c r="B1448" s="1"/>
      <c r="C1448" s="1"/>
      <c r="D1448" s="1"/>
      <c r="E1448" s="8"/>
      <c r="F1448" s="8"/>
      <c r="G1448" s="8"/>
      <c r="H1448" s="5"/>
      <c r="I1448" s="5"/>
      <c r="J1448" s="5"/>
    </row>
    <row r="1449" spans="2:10">
      <c r="B1449" s="1"/>
      <c r="C1449" s="1"/>
      <c r="D1449" s="1"/>
      <c r="E1449" s="8"/>
      <c r="F1449" s="8"/>
      <c r="G1449" s="8"/>
      <c r="H1449" s="5"/>
      <c r="I1449" s="5"/>
      <c r="J1449" s="5"/>
    </row>
    <row r="1450" spans="2:10">
      <c r="B1450" s="1"/>
      <c r="C1450" s="1"/>
      <c r="D1450" s="1"/>
      <c r="E1450" s="8"/>
      <c r="F1450" s="8"/>
      <c r="G1450" s="8"/>
      <c r="H1450" s="5"/>
      <c r="I1450" s="5"/>
      <c r="J1450" s="5"/>
    </row>
    <row r="1451" spans="2:10">
      <c r="B1451" s="1"/>
      <c r="C1451" s="1"/>
      <c r="D1451" s="1"/>
      <c r="E1451" s="8"/>
      <c r="F1451" s="8"/>
      <c r="G1451" s="8"/>
      <c r="H1451" s="5"/>
      <c r="I1451" s="5"/>
      <c r="J1451" s="5"/>
    </row>
    <row r="1452" spans="2:10">
      <c r="B1452" s="1"/>
      <c r="C1452" s="1"/>
      <c r="D1452" s="1"/>
      <c r="E1452" s="8"/>
      <c r="F1452" s="8"/>
      <c r="G1452" s="8"/>
      <c r="H1452" s="5"/>
      <c r="I1452" s="5"/>
      <c r="J1452" s="5"/>
    </row>
    <row r="1453" spans="2:10">
      <c r="B1453" s="1"/>
      <c r="C1453" s="1"/>
      <c r="D1453" s="1"/>
      <c r="E1453" s="8"/>
      <c r="F1453" s="8"/>
      <c r="G1453" s="8"/>
      <c r="H1453" s="5"/>
      <c r="I1453" s="5"/>
      <c r="J1453" s="5"/>
    </row>
    <row r="1454" spans="2:10">
      <c r="B1454" s="1"/>
      <c r="C1454" s="1"/>
      <c r="D1454" s="1"/>
      <c r="E1454" s="8"/>
      <c r="F1454" s="8"/>
      <c r="G1454" s="8"/>
      <c r="H1454" s="5"/>
      <c r="I1454" s="5"/>
      <c r="J1454" s="5"/>
    </row>
    <row r="1455" spans="2:10">
      <c r="B1455" s="1"/>
      <c r="C1455" s="1"/>
      <c r="D1455" s="1"/>
      <c r="E1455" s="8"/>
      <c r="F1455" s="8"/>
      <c r="G1455" s="8"/>
      <c r="H1455" s="5"/>
      <c r="I1455" s="5"/>
      <c r="J1455" s="5"/>
    </row>
    <row r="1456" spans="2:10">
      <c r="B1456" s="1"/>
      <c r="C1456" s="1"/>
      <c r="D1456" s="1"/>
      <c r="E1456" s="8"/>
      <c r="F1456" s="8"/>
      <c r="G1456" s="8"/>
      <c r="H1456" s="5"/>
      <c r="I1456" s="5"/>
      <c r="J1456" s="5"/>
    </row>
    <row r="1457" spans="2:10">
      <c r="B1457" s="1"/>
      <c r="C1457" s="1"/>
      <c r="D1457" s="1"/>
      <c r="E1457" s="8"/>
      <c r="F1457" s="8"/>
      <c r="G1457" s="8"/>
      <c r="H1457" s="5"/>
      <c r="I1457" s="5"/>
      <c r="J1457" s="5"/>
    </row>
    <row r="1458" spans="2:10">
      <c r="B1458" s="1"/>
      <c r="C1458" s="1"/>
      <c r="D1458" s="1"/>
      <c r="E1458" s="8"/>
      <c r="F1458" s="8"/>
      <c r="G1458" s="8"/>
      <c r="H1458" s="5"/>
      <c r="I1458" s="5"/>
      <c r="J1458" s="5"/>
    </row>
    <row r="1459" spans="2:10">
      <c r="B1459" s="1"/>
      <c r="C1459" s="1"/>
      <c r="D1459" s="1"/>
      <c r="E1459" s="8"/>
      <c r="F1459" s="8"/>
      <c r="G1459" s="8"/>
      <c r="H1459" s="5"/>
      <c r="I1459" s="5"/>
      <c r="J1459" s="5"/>
    </row>
    <row r="1460" spans="2:10">
      <c r="B1460" s="1"/>
      <c r="C1460" s="1"/>
      <c r="D1460" s="1"/>
      <c r="E1460" s="8"/>
      <c r="F1460" s="8"/>
      <c r="G1460" s="8"/>
      <c r="H1460" s="5"/>
      <c r="I1460" s="5"/>
      <c r="J1460" s="5"/>
    </row>
    <row r="1461" spans="2:10">
      <c r="B1461" s="1"/>
      <c r="C1461" s="1"/>
      <c r="D1461" s="1"/>
      <c r="E1461" s="8"/>
      <c r="F1461" s="8"/>
      <c r="G1461" s="8"/>
      <c r="H1461" s="5"/>
      <c r="I1461" s="5"/>
      <c r="J1461" s="5"/>
    </row>
    <row r="1462" spans="2:10">
      <c r="B1462" s="1"/>
      <c r="C1462" s="1"/>
      <c r="D1462" s="1"/>
      <c r="E1462" s="8"/>
      <c r="F1462" s="8"/>
      <c r="G1462" s="8"/>
      <c r="H1462" s="5"/>
      <c r="I1462" s="5"/>
      <c r="J1462" s="5"/>
    </row>
    <row r="1463" spans="2:10">
      <c r="B1463" s="1"/>
      <c r="C1463" s="1"/>
      <c r="D1463" s="1"/>
      <c r="E1463" s="8"/>
      <c r="F1463" s="8"/>
      <c r="G1463" s="8"/>
      <c r="H1463" s="5"/>
      <c r="I1463" s="5"/>
      <c r="J1463" s="5"/>
    </row>
    <row r="1464" spans="2:10">
      <c r="B1464" s="1"/>
      <c r="C1464" s="1"/>
      <c r="D1464" s="1"/>
      <c r="E1464" s="8"/>
      <c r="F1464" s="8"/>
      <c r="G1464" s="8"/>
      <c r="H1464" s="5"/>
      <c r="I1464" s="5"/>
      <c r="J1464" s="5"/>
    </row>
    <row r="1465" spans="2:10">
      <c r="B1465" s="1"/>
      <c r="C1465" s="1"/>
      <c r="D1465" s="1"/>
      <c r="E1465" s="8"/>
      <c r="F1465" s="8"/>
      <c r="G1465" s="8"/>
      <c r="H1465" s="5"/>
      <c r="I1465" s="5"/>
      <c r="J1465" s="5"/>
    </row>
    <row r="1466" spans="2:10">
      <c r="B1466" s="1"/>
      <c r="C1466" s="1"/>
      <c r="D1466" s="1"/>
      <c r="E1466" s="8"/>
      <c r="F1466" s="8"/>
      <c r="G1466" s="8"/>
      <c r="H1466" s="5"/>
      <c r="I1466" s="5"/>
      <c r="J1466" s="5"/>
    </row>
    <row r="1467" spans="2:10">
      <c r="B1467" s="1"/>
      <c r="C1467" s="1"/>
      <c r="D1467" s="1"/>
      <c r="E1467" s="8"/>
      <c r="F1467" s="8"/>
      <c r="G1467" s="8"/>
      <c r="H1467" s="5"/>
      <c r="I1467" s="5"/>
      <c r="J1467" s="5"/>
    </row>
    <row r="1468" spans="2:10">
      <c r="B1468" s="1"/>
      <c r="C1468" s="1"/>
      <c r="D1468" s="1"/>
      <c r="E1468" s="8"/>
      <c r="F1468" s="8"/>
      <c r="G1468" s="8"/>
      <c r="H1468" s="5"/>
      <c r="I1468" s="5"/>
      <c r="J1468" s="5"/>
    </row>
    <row r="1469" spans="2:10">
      <c r="B1469" s="1"/>
      <c r="C1469" s="1"/>
      <c r="D1469" s="1"/>
      <c r="E1469" s="8"/>
      <c r="F1469" s="8"/>
      <c r="G1469" s="8"/>
      <c r="H1469" s="5"/>
      <c r="I1469" s="5"/>
      <c r="J1469" s="5"/>
    </row>
    <row r="1470" spans="2:10">
      <c r="B1470" s="1"/>
      <c r="C1470" s="1"/>
      <c r="D1470" s="1"/>
      <c r="E1470" s="8"/>
      <c r="F1470" s="8"/>
      <c r="G1470" s="8"/>
      <c r="H1470" s="5"/>
      <c r="I1470" s="5"/>
      <c r="J1470" s="5"/>
    </row>
    <row r="1471" spans="2:10">
      <c r="B1471" s="1"/>
      <c r="C1471" s="1"/>
      <c r="D1471" s="1"/>
      <c r="E1471" s="8"/>
      <c r="F1471" s="8"/>
      <c r="G1471" s="8"/>
      <c r="H1471" s="5"/>
      <c r="I1471" s="5"/>
      <c r="J1471" s="5"/>
    </row>
    <row r="1472" spans="2:10">
      <c r="B1472" s="1"/>
      <c r="C1472" s="1"/>
      <c r="D1472" s="1"/>
      <c r="E1472" s="8"/>
      <c r="F1472" s="8"/>
      <c r="G1472" s="8"/>
      <c r="H1472" s="5"/>
      <c r="I1472" s="5"/>
      <c r="J1472" s="5"/>
    </row>
    <row r="1473" spans="2:10">
      <c r="B1473" s="1"/>
      <c r="C1473" s="1"/>
      <c r="D1473" s="1"/>
      <c r="E1473" s="8"/>
      <c r="F1473" s="8"/>
      <c r="G1473" s="8"/>
      <c r="H1473" s="5"/>
      <c r="I1473" s="5"/>
      <c r="J1473" s="5"/>
    </row>
    <row r="1474" spans="2:10">
      <c r="B1474" s="1"/>
      <c r="C1474" s="1"/>
      <c r="D1474" s="1"/>
      <c r="E1474" s="8"/>
      <c r="F1474" s="8"/>
      <c r="G1474" s="8"/>
      <c r="H1474" s="5"/>
      <c r="I1474" s="5"/>
      <c r="J1474" s="5"/>
    </row>
    <row r="1475" spans="2:10">
      <c r="B1475" s="1"/>
      <c r="C1475" s="1"/>
      <c r="D1475" s="1"/>
      <c r="E1475" s="8"/>
      <c r="F1475" s="8"/>
      <c r="G1475" s="8"/>
      <c r="H1475" s="5"/>
      <c r="I1475" s="5"/>
      <c r="J1475" s="5"/>
    </row>
    <row r="1476" spans="2:10">
      <c r="B1476" s="1"/>
      <c r="C1476" s="1"/>
      <c r="D1476" s="1"/>
      <c r="E1476" s="8"/>
      <c r="F1476" s="8"/>
      <c r="G1476" s="8"/>
      <c r="H1476" s="5"/>
      <c r="I1476" s="5"/>
      <c r="J1476" s="5"/>
    </row>
    <row r="1477" spans="2:10">
      <c r="B1477" s="1"/>
      <c r="C1477" s="1"/>
      <c r="D1477" s="1"/>
      <c r="E1477" s="8"/>
      <c r="F1477" s="8"/>
      <c r="G1477" s="8"/>
      <c r="H1477" s="5"/>
      <c r="I1477" s="5"/>
      <c r="J1477" s="5"/>
    </row>
    <row r="1478" spans="2:10">
      <c r="B1478" s="1"/>
      <c r="C1478" s="1"/>
      <c r="D1478" s="1"/>
      <c r="E1478" s="8"/>
      <c r="F1478" s="8"/>
      <c r="G1478" s="8"/>
      <c r="H1478" s="5"/>
      <c r="I1478" s="5"/>
      <c r="J1478" s="5"/>
    </row>
    <row r="1479" spans="2:10">
      <c r="B1479" s="1"/>
      <c r="C1479" s="1"/>
      <c r="D1479" s="1"/>
      <c r="E1479" s="8"/>
      <c r="F1479" s="8"/>
      <c r="G1479" s="8"/>
      <c r="H1479" s="5"/>
      <c r="I1479" s="5"/>
      <c r="J1479" s="5"/>
    </row>
    <row r="1480" spans="2:10">
      <c r="B1480" s="1"/>
      <c r="C1480" s="1"/>
      <c r="D1480" s="1"/>
      <c r="E1480" s="8"/>
      <c r="F1480" s="8"/>
      <c r="G1480" s="8"/>
      <c r="H1480" s="5"/>
      <c r="I1480" s="5"/>
      <c r="J1480" s="5"/>
    </row>
    <row r="1481" spans="2:10">
      <c r="B1481" s="1"/>
      <c r="C1481" s="1"/>
      <c r="D1481" s="1"/>
      <c r="E1481" s="8"/>
      <c r="F1481" s="8"/>
      <c r="G1481" s="8"/>
      <c r="H1481" s="5"/>
      <c r="I1481" s="5"/>
      <c r="J1481" s="5"/>
    </row>
    <row r="1482" spans="2:10">
      <c r="B1482" s="1"/>
      <c r="C1482" s="1"/>
      <c r="D1482" s="1"/>
      <c r="E1482" s="8"/>
      <c r="F1482" s="8"/>
      <c r="G1482" s="8"/>
      <c r="H1482" s="5"/>
      <c r="I1482" s="5"/>
      <c r="J1482" s="5"/>
    </row>
    <row r="1483" spans="2:10">
      <c r="B1483" s="1"/>
      <c r="C1483" s="1"/>
      <c r="D1483" s="1"/>
      <c r="E1483" s="8"/>
      <c r="F1483" s="8"/>
      <c r="G1483" s="8"/>
      <c r="H1483" s="5"/>
      <c r="I1483" s="5"/>
      <c r="J1483" s="5"/>
    </row>
    <row r="1484" spans="2:10">
      <c r="B1484" s="1"/>
      <c r="C1484" s="1"/>
      <c r="D1484" s="1"/>
      <c r="E1484" s="8"/>
      <c r="F1484" s="8"/>
      <c r="G1484" s="8"/>
      <c r="H1484" s="5"/>
      <c r="I1484" s="5"/>
      <c r="J1484" s="5"/>
    </row>
    <row r="1485" spans="2:10">
      <c r="B1485" s="1"/>
      <c r="C1485" s="1"/>
      <c r="D1485" s="1"/>
      <c r="E1485" s="8"/>
      <c r="F1485" s="8"/>
      <c r="G1485" s="8"/>
      <c r="H1485" s="5"/>
      <c r="I1485" s="5"/>
      <c r="J1485" s="5"/>
    </row>
    <row r="1486" spans="2:10">
      <c r="B1486" s="1"/>
      <c r="C1486" s="1"/>
      <c r="D1486" s="1"/>
      <c r="E1486" s="8"/>
      <c r="F1486" s="8"/>
      <c r="G1486" s="8"/>
      <c r="H1486" s="5"/>
      <c r="I1486" s="5"/>
      <c r="J1486" s="5"/>
    </row>
    <row r="1487" spans="2:10">
      <c r="B1487" s="1"/>
      <c r="C1487" s="1"/>
      <c r="D1487" s="1"/>
      <c r="E1487" s="8"/>
      <c r="F1487" s="8"/>
      <c r="G1487" s="8"/>
      <c r="H1487" s="5"/>
      <c r="I1487" s="5"/>
      <c r="J1487" s="5"/>
    </row>
    <row r="1488" spans="2:10">
      <c r="B1488" s="1"/>
      <c r="C1488" s="1"/>
      <c r="D1488" s="1"/>
      <c r="E1488" s="8"/>
      <c r="F1488" s="8"/>
      <c r="G1488" s="8"/>
      <c r="H1488" s="5"/>
      <c r="I1488" s="5"/>
      <c r="J1488" s="5"/>
    </row>
    <row r="1489" spans="2:10">
      <c r="B1489" s="1"/>
      <c r="C1489" s="1"/>
      <c r="D1489" s="1"/>
      <c r="E1489" s="8"/>
      <c r="F1489" s="8"/>
      <c r="G1489" s="8"/>
      <c r="H1489" s="5"/>
      <c r="I1489" s="5"/>
      <c r="J1489" s="5"/>
    </row>
    <row r="1490" spans="2:10">
      <c r="B1490" s="1"/>
      <c r="C1490" s="1"/>
      <c r="D1490" s="1"/>
      <c r="E1490" s="8"/>
      <c r="F1490" s="8"/>
      <c r="G1490" s="8"/>
      <c r="H1490" s="5"/>
      <c r="I1490" s="5"/>
      <c r="J1490" s="5"/>
    </row>
    <row r="1491" spans="2:10">
      <c r="B1491" s="1"/>
      <c r="C1491" s="1"/>
      <c r="D1491" s="1"/>
      <c r="E1491" s="8"/>
      <c r="F1491" s="8"/>
      <c r="G1491" s="8"/>
      <c r="H1491" s="5"/>
      <c r="I1491" s="5"/>
      <c r="J1491" s="5"/>
    </row>
    <row r="1492" spans="2:10">
      <c r="B1492" s="1"/>
      <c r="C1492" s="1"/>
      <c r="D1492" s="1"/>
      <c r="E1492" s="8"/>
      <c r="F1492" s="8"/>
      <c r="G1492" s="8"/>
      <c r="H1492" s="5"/>
      <c r="I1492" s="5"/>
      <c r="J1492" s="5"/>
    </row>
    <row r="1493" spans="2:10">
      <c r="B1493" s="1"/>
      <c r="C1493" s="1"/>
      <c r="D1493" s="1"/>
      <c r="E1493" s="8"/>
      <c r="F1493" s="8"/>
      <c r="G1493" s="8"/>
      <c r="H1493" s="5"/>
      <c r="I1493" s="5"/>
      <c r="J1493" s="5"/>
    </row>
    <row r="1494" spans="2:10">
      <c r="B1494" s="1"/>
      <c r="C1494" s="1"/>
      <c r="D1494" s="1"/>
      <c r="E1494" s="8"/>
      <c r="F1494" s="8"/>
      <c r="G1494" s="8"/>
      <c r="H1494" s="5"/>
      <c r="I1494" s="5"/>
      <c r="J1494" s="5"/>
    </row>
    <row r="1495" spans="2:10">
      <c r="B1495" s="1"/>
      <c r="C1495" s="1"/>
      <c r="D1495" s="1"/>
      <c r="E1495" s="8"/>
      <c r="F1495" s="8"/>
      <c r="G1495" s="8"/>
      <c r="H1495" s="5"/>
      <c r="I1495" s="5"/>
      <c r="J1495" s="5"/>
    </row>
    <row r="1496" spans="2:10">
      <c r="B1496" s="1"/>
      <c r="C1496" s="1"/>
      <c r="D1496" s="1"/>
      <c r="E1496" s="8"/>
      <c r="F1496" s="8"/>
      <c r="G1496" s="8"/>
      <c r="H1496" s="5"/>
      <c r="I1496" s="5"/>
      <c r="J1496" s="5"/>
    </row>
    <row r="1497" spans="2:10">
      <c r="B1497" s="1"/>
      <c r="C1497" s="1"/>
      <c r="D1497" s="1"/>
      <c r="E1497" s="8"/>
      <c r="F1497" s="8"/>
      <c r="G1497" s="8"/>
      <c r="H1497" s="5"/>
      <c r="I1497" s="5"/>
      <c r="J1497" s="5"/>
    </row>
    <row r="1498" spans="2:10">
      <c r="B1498" s="1"/>
      <c r="C1498" s="1"/>
      <c r="D1498" s="1"/>
      <c r="E1498" s="8"/>
      <c r="F1498" s="8"/>
      <c r="G1498" s="8"/>
      <c r="H1498" s="5"/>
      <c r="I1498" s="5"/>
      <c r="J1498" s="5"/>
    </row>
    <row r="1499" spans="2:10">
      <c r="B1499" s="1"/>
      <c r="C1499" s="1"/>
      <c r="D1499" s="1"/>
      <c r="E1499" s="8"/>
      <c r="F1499" s="8"/>
      <c r="G1499" s="8"/>
      <c r="H1499" s="5"/>
      <c r="I1499" s="5"/>
      <c r="J1499" s="5"/>
    </row>
    <row r="1500" spans="2:10">
      <c r="B1500" s="1"/>
      <c r="C1500" s="1"/>
      <c r="D1500" s="1"/>
      <c r="E1500" s="8"/>
      <c r="F1500" s="8"/>
      <c r="G1500" s="8"/>
      <c r="H1500" s="5"/>
      <c r="I1500" s="5"/>
      <c r="J1500" s="5"/>
    </row>
    <row r="1501" spans="2:10">
      <c r="B1501" s="1"/>
      <c r="C1501" s="1"/>
      <c r="D1501" s="1"/>
      <c r="E1501" s="8"/>
      <c r="F1501" s="8"/>
      <c r="G1501" s="8"/>
      <c r="H1501" s="5"/>
      <c r="I1501" s="5"/>
      <c r="J1501" s="5"/>
    </row>
    <row r="1502" spans="2:10">
      <c r="B1502" s="1"/>
      <c r="C1502" s="1"/>
      <c r="D1502" s="1"/>
      <c r="E1502" s="8"/>
      <c r="F1502" s="8"/>
      <c r="G1502" s="8"/>
      <c r="H1502" s="5"/>
      <c r="I1502" s="5"/>
      <c r="J1502" s="5"/>
    </row>
    <row r="1503" spans="2:10">
      <c r="B1503" s="1"/>
      <c r="C1503" s="1"/>
      <c r="D1503" s="1"/>
      <c r="E1503" s="8"/>
      <c r="F1503" s="8"/>
      <c r="G1503" s="8"/>
      <c r="H1503" s="5"/>
      <c r="I1503" s="5"/>
      <c r="J1503" s="5"/>
    </row>
    <row r="1504" spans="2:10">
      <c r="B1504" s="1"/>
      <c r="C1504" s="1"/>
      <c r="D1504" s="1"/>
      <c r="E1504" s="8"/>
      <c r="F1504" s="8"/>
      <c r="G1504" s="8"/>
      <c r="H1504" s="5"/>
      <c r="I1504" s="5"/>
      <c r="J1504" s="5"/>
    </row>
    <row r="1505" spans="2:10">
      <c r="B1505" s="1"/>
      <c r="C1505" s="1"/>
      <c r="D1505" s="1"/>
      <c r="E1505" s="8"/>
      <c r="F1505" s="8"/>
      <c r="G1505" s="8"/>
      <c r="H1505" s="5"/>
      <c r="I1505" s="5"/>
      <c r="J1505" s="5"/>
    </row>
    <row r="1506" spans="2:10">
      <c r="B1506" s="1"/>
      <c r="C1506" s="1"/>
      <c r="D1506" s="1"/>
      <c r="E1506" s="8"/>
      <c r="F1506" s="8"/>
      <c r="G1506" s="8"/>
      <c r="H1506" s="5"/>
      <c r="I1506" s="5"/>
      <c r="J1506" s="5"/>
    </row>
    <row r="1507" spans="2:10">
      <c r="B1507" s="1"/>
      <c r="C1507" s="1"/>
      <c r="D1507" s="1"/>
      <c r="E1507" s="8"/>
      <c r="F1507" s="8"/>
      <c r="G1507" s="8"/>
      <c r="H1507" s="5"/>
      <c r="I1507" s="5"/>
      <c r="J1507" s="5"/>
    </row>
    <row r="1508" spans="2:10">
      <c r="B1508" s="1"/>
      <c r="C1508" s="1"/>
      <c r="D1508" s="1"/>
      <c r="E1508" s="8"/>
      <c r="F1508" s="8"/>
      <c r="G1508" s="8"/>
      <c r="H1508" s="5"/>
      <c r="I1508" s="5"/>
      <c r="J1508" s="5"/>
    </row>
    <row r="1509" spans="2:10">
      <c r="B1509" s="1"/>
      <c r="C1509" s="1"/>
      <c r="D1509" s="1"/>
      <c r="E1509" s="8"/>
      <c r="F1509" s="8"/>
      <c r="G1509" s="8"/>
      <c r="H1509" s="5"/>
      <c r="I1509" s="5"/>
      <c r="J1509" s="5"/>
    </row>
    <row r="1510" spans="2:10">
      <c r="B1510" s="1"/>
      <c r="C1510" s="1"/>
      <c r="D1510" s="1"/>
      <c r="E1510" s="8"/>
      <c r="F1510" s="8"/>
      <c r="G1510" s="8"/>
      <c r="H1510" s="5"/>
      <c r="I1510" s="5"/>
      <c r="J1510" s="5"/>
    </row>
    <row r="1511" spans="2:10">
      <c r="B1511" s="1"/>
      <c r="C1511" s="1"/>
      <c r="D1511" s="1"/>
      <c r="E1511" s="8"/>
      <c r="F1511" s="8"/>
      <c r="G1511" s="8"/>
      <c r="H1511" s="5"/>
      <c r="I1511" s="5"/>
      <c r="J1511" s="5"/>
    </row>
    <row r="1512" spans="2:10">
      <c r="B1512" s="1"/>
      <c r="C1512" s="1"/>
      <c r="D1512" s="1"/>
      <c r="E1512" s="8"/>
      <c r="F1512" s="8"/>
      <c r="G1512" s="8"/>
      <c r="H1512" s="5"/>
      <c r="I1512" s="5"/>
      <c r="J1512" s="5"/>
    </row>
    <row r="1513" spans="2:10">
      <c r="B1513" s="1"/>
      <c r="C1513" s="1"/>
      <c r="D1513" s="1"/>
      <c r="E1513" s="8"/>
      <c r="F1513" s="8"/>
      <c r="G1513" s="8"/>
      <c r="H1513" s="5"/>
      <c r="I1513" s="5"/>
      <c r="J1513" s="5"/>
    </row>
    <row r="1514" spans="2:10">
      <c r="B1514" s="1"/>
      <c r="C1514" s="1"/>
      <c r="D1514" s="1"/>
      <c r="E1514" s="8"/>
      <c r="F1514" s="8"/>
      <c r="G1514" s="8"/>
      <c r="H1514" s="5"/>
      <c r="I1514" s="5"/>
      <c r="J1514" s="5"/>
    </row>
    <row r="1515" spans="2:10">
      <c r="B1515" s="1"/>
      <c r="C1515" s="1"/>
      <c r="D1515" s="1"/>
      <c r="E1515" s="8"/>
      <c r="F1515" s="8"/>
      <c r="G1515" s="8"/>
      <c r="H1515" s="5"/>
      <c r="I1515" s="5"/>
      <c r="J1515" s="5"/>
    </row>
    <row r="1516" spans="2:10">
      <c r="B1516" s="1"/>
      <c r="C1516" s="1"/>
      <c r="D1516" s="1"/>
      <c r="E1516" s="8"/>
      <c r="F1516" s="8"/>
      <c r="G1516" s="8"/>
      <c r="H1516" s="5"/>
      <c r="I1516" s="5"/>
      <c r="J1516" s="5"/>
    </row>
    <row r="1517" spans="2:10">
      <c r="B1517" s="1"/>
      <c r="C1517" s="1"/>
      <c r="D1517" s="1"/>
      <c r="E1517" s="8"/>
      <c r="F1517" s="8"/>
      <c r="G1517" s="8"/>
      <c r="H1517" s="5"/>
      <c r="I1517" s="5"/>
      <c r="J1517" s="5"/>
    </row>
    <row r="1518" spans="2:10">
      <c r="B1518" s="1"/>
      <c r="C1518" s="1"/>
      <c r="D1518" s="1"/>
      <c r="E1518" s="8"/>
      <c r="F1518" s="8"/>
      <c r="G1518" s="8"/>
      <c r="H1518" s="5"/>
      <c r="I1518" s="5"/>
      <c r="J1518" s="5"/>
    </row>
    <row r="1519" spans="2:10">
      <c r="B1519" s="1"/>
      <c r="C1519" s="1"/>
      <c r="D1519" s="1"/>
      <c r="E1519" s="8"/>
      <c r="F1519" s="8"/>
      <c r="G1519" s="8"/>
      <c r="H1519" s="5"/>
      <c r="I1519" s="5"/>
      <c r="J1519" s="5"/>
    </row>
    <row r="1520" spans="2:10">
      <c r="B1520" s="1"/>
      <c r="C1520" s="1"/>
      <c r="D1520" s="1"/>
      <c r="E1520" s="8"/>
      <c r="F1520" s="8"/>
      <c r="G1520" s="8"/>
      <c r="H1520" s="5"/>
      <c r="I1520" s="5"/>
      <c r="J1520" s="5"/>
    </row>
    <row r="1521" spans="2:10">
      <c r="B1521" s="1"/>
      <c r="C1521" s="1"/>
      <c r="D1521" s="1"/>
      <c r="E1521" s="8"/>
      <c r="F1521" s="8"/>
      <c r="G1521" s="8"/>
      <c r="H1521" s="5"/>
      <c r="I1521" s="5"/>
      <c r="J1521" s="5"/>
    </row>
    <row r="1522" spans="2:10">
      <c r="B1522" s="1"/>
      <c r="C1522" s="1"/>
      <c r="D1522" s="1"/>
      <c r="E1522" s="8"/>
      <c r="F1522" s="8"/>
      <c r="G1522" s="8"/>
      <c r="H1522" s="5"/>
      <c r="I1522" s="5"/>
      <c r="J1522" s="5"/>
    </row>
    <row r="1523" spans="2:10">
      <c r="B1523" s="1"/>
      <c r="C1523" s="1"/>
      <c r="D1523" s="1"/>
      <c r="E1523" s="8"/>
      <c r="F1523" s="8"/>
      <c r="G1523" s="8"/>
      <c r="H1523" s="5"/>
      <c r="I1523" s="5"/>
      <c r="J1523" s="5"/>
    </row>
    <row r="1524" spans="2:10">
      <c r="B1524" s="1"/>
      <c r="C1524" s="1"/>
      <c r="D1524" s="1"/>
      <c r="E1524" s="8"/>
      <c r="F1524" s="8"/>
      <c r="G1524" s="8"/>
      <c r="H1524" s="5"/>
      <c r="I1524" s="5"/>
      <c r="J1524" s="5"/>
    </row>
    <row r="1525" spans="2:10">
      <c r="B1525" s="1"/>
      <c r="C1525" s="1"/>
      <c r="D1525" s="1"/>
      <c r="E1525" s="8"/>
      <c r="F1525" s="8"/>
      <c r="G1525" s="8"/>
      <c r="H1525" s="5"/>
      <c r="I1525" s="5"/>
      <c r="J1525" s="5"/>
    </row>
    <row r="1526" spans="2:10">
      <c r="B1526" s="1"/>
      <c r="C1526" s="1"/>
      <c r="D1526" s="1"/>
      <c r="E1526" s="8"/>
      <c r="F1526" s="8"/>
      <c r="G1526" s="8"/>
      <c r="H1526" s="5"/>
      <c r="I1526" s="5"/>
      <c r="J1526" s="5"/>
    </row>
    <row r="1527" spans="2:10">
      <c r="B1527" s="1"/>
      <c r="C1527" s="1"/>
      <c r="D1527" s="1"/>
      <c r="E1527" s="8"/>
      <c r="F1527" s="8"/>
      <c r="G1527" s="8"/>
      <c r="H1527" s="5"/>
      <c r="I1527" s="5"/>
      <c r="J1527" s="5"/>
    </row>
    <row r="1528" spans="2:10">
      <c r="B1528" s="1"/>
      <c r="C1528" s="1"/>
      <c r="D1528" s="1"/>
      <c r="E1528" s="8"/>
      <c r="F1528" s="8"/>
      <c r="G1528" s="8"/>
      <c r="H1528" s="5"/>
      <c r="I1528" s="5"/>
      <c r="J1528" s="5"/>
    </row>
    <row r="1529" spans="2:10">
      <c r="B1529" s="1"/>
      <c r="C1529" s="1"/>
      <c r="D1529" s="1"/>
      <c r="E1529" s="8"/>
      <c r="F1529" s="8"/>
      <c r="G1529" s="8"/>
      <c r="H1529" s="5"/>
      <c r="I1529" s="5"/>
      <c r="J1529" s="5"/>
    </row>
    <row r="1530" spans="2:10">
      <c r="B1530" s="1"/>
      <c r="C1530" s="1"/>
      <c r="D1530" s="1"/>
      <c r="E1530" s="8"/>
      <c r="F1530" s="8"/>
      <c r="G1530" s="8"/>
      <c r="H1530" s="5"/>
      <c r="I1530" s="5"/>
      <c r="J1530" s="5"/>
    </row>
    <row r="1531" spans="2:10">
      <c r="B1531" s="1"/>
      <c r="C1531" s="1"/>
      <c r="D1531" s="1"/>
      <c r="E1531" s="8"/>
      <c r="F1531" s="8"/>
      <c r="G1531" s="8"/>
      <c r="H1531" s="5"/>
      <c r="I1531" s="5"/>
      <c r="J1531" s="5"/>
    </row>
    <row r="1532" spans="2:10">
      <c r="B1532" s="1"/>
      <c r="C1532" s="1"/>
      <c r="D1532" s="1"/>
      <c r="E1532" s="8"/>
      <c r="F1532" s="8"/>
      <c r="G1532" s="8"/>
      <c r="H1532" s="5"/>
      <c r="I1532" s="5"/>
      <c r="J1532" s="5"/>
    </row>
    <row r="1533" spans="2:10">
      <c r="B1533" s="1"/>
      <c r="C1533" s="1"/>
      <c r="D1533" s="1"/>
      <c r="E1533" s="8"/>
      <c r="F1533" s="8"/>
      <c r="G1533" s="8"/>
      <c r="H1533" s="5"/>
      <c r="I1533" s="5"/>
      <c r="J1533" s="5"/>
    </row>
    <row r="1534" spans="2:10">
      <c r="B1534" s="1"/>
      <c r="C1534" s="1"/>
      <c r="D1534" s="1"/>
      <c r="E1534" s="8"/>
      <c r="F1534" s="8"/>
      <c r="G1534" s="8"/>
      <c r="H1534" s="5"/>
      <c r="I1534" s="5"/>
      <c r="J1534" s="5"/>
    </row>
    <row r="1535" spans="2:10">
      <c r="B1535" s="1"/>
      <c r="C1535" s="1"/>
      <c r="D1535" s="1"/>
      <c r="E1535" s="8"/>
      <c r="F1535" s="8"/>
      <c r="G1535" s="8"/>
      <c r="H1535" s="5"/>
      <c r="I1535" s="5"/>
      <c r="J1535" s="5"/>
    </row>
    <row r="1536" spans="2:10">
      <c r="B1536" s="1"/>
      <c r="C1536" s="1"/>
      <c r="D1536" s="1"/>
      <c r="E1536" s="8"/>
      <c r="F1536" s="8"/>
      <c r="G1536" s="8"/>
      <c r="H1536" s="5"/>
      <c r="I1536" s="5"/>
      <c r="J1536" s="5"/>
    </row>
    <row r="1537" spans="2:10">
      <c r="B1537" s="1"/>
      <c r="C1537" s="1"/>
      <c r="D1537" s="1"/>
      <c r="E1537" s="8"/>
      <c r="F1537" s="8"/>
      <c r="G1537" s="8"/>
      <c r="H1537" s="5"/>
      <c r="I1537" s="5"/>
      <c r="J1537" s="5"/>
    </row>
    <row r="1538" spans="2:10">
      <c r="B1538" s="1"/>
      <c r="C1538" s="1"/>
      <c r="D1538" s="1"/>
      <c r="E1538" s="8"/>
      <c r="F1538" s="8"/>
      <c r="G1538" s="8"/>
      <c r="H1538" s="5"/>
      <c r="I1538" s="5"/>
      <c r="J1538" s="5"/>
    </row>
    <row r="1539" spans="2:10">
      <c r="B1539" s="1"/>
      <c r="C1539" s="1"/>
      <c r="D1539" s="1"/>
      <c r="E1539" s="8"/>
      <c r="F1539" s="8"/>
      <c r="G1539" s="8"/>
      <c r="H1539" s="5"/>
      <c r="I1539" s="5"/>
      <c r="J1539" s="5"/>
    </row>
    <row r="1540" spans="2:10">
      <c r="B1540" s="1"/>
      <c r="C1540" s="1"/>
      <c r="D1540" s="1"/>
      <c r="E1540" s="8"/>
      <c r="F1540" s="8"/>
      <c r="G1540" s="8"/>
      <c r="H1540" s="5"/>
      <c r="I1540" s="5"/>
      <c r="J1540" s="5"/>
    </row>
    <row r="1541" spans="2:10">
      <c r="B1541" s="1"/>
      <c r="C1541" s="1"/>
      <c r="D1541" s="1"/>
      <c r="E1541" s="8"/>
      <c r="F1541" s="8"/>
      <c r="G1541" s="8"/>
      <c r="H1541" s="5"/>
      <c r="I1541" s="5"/>
      <c r="J1541" s="5"/>
    </row>
    <row r="1542" spans="2:10">
      <c r="B1542" s="1"/>
      <c r="C1542" s="1"/>
      <c r="D1542" s="1"/>
      <c r="E1542" s="8"/>
      <c r="F1542" s="8"/>
      <c r="G1542" s="8"/>
      <c r="H1542" s="5"/>
      <c r="I1542" s="5"/>
      <c r="J1542" s="5"/>
    </row>
    <row r="1543" spans="2:10">
      <c r="B1543" s="1"/>
      <c r="C1543" s="1"/>
      <c r="D1543" s="1"/>
      <c r="E1543" s="8"/>
      <c r="F1543" s="8"/>
      <c r="G1543" s="8"/>
      <c r="H1543" s="5"/>
      <c r="I1543" s="5"/>
      <c r="J1543" s="5"/>
    </row>
    <row r="1544" spans="2:10">
      <c r="B1544" s="1"/>
      <c r="C1544" s="1"/>
      <c r="D1544" s="1"/>
      <c r="E1544" s="8"/>
      <c r="F1544" s="8"/>
      <c r="G1544" s="8"/>
      <c r="H1544" s="5"/>
      <c r="I1544" s="5"/>
      <c r="J1544" s="5"/>
    </row>
    <row r="1545" spans="2:10">
      <c r="B1545" s="1"/>
      <c r="C1545" s="1"/>
      <c r="D1545" s="1"/>
      <c r="E1545" s="8"/>
      <c r="F1545" s="8"/>
      <c r="G1545" s="8"/>
      <c r="H1545" s="5"/>
      <c r="I1545" s="5"/>
      <c r="J1545" s="5"/>
    </row>
    <row r="1546" spans="2:10">
      <c r="B1546" s="1"/>
      <c r="C1546" s="1"/>
      <c r="D1546" s="1"/>
      <c r="E1546" s="8"/>
      <c r="F1546" s="8"/>
      <c r="G1546" s="8"/>
      <c r="H1546" s="5"/>
      <c r="I1546" s="5"/>
      <c r="J1546" s="5"/>
    </row>
    <row r="1547" spans="2:10">
      <c r="B1547" s="1"/>
      <c r="C1547" s="1"/>
      <c r="D1547" s="1"/>
      <c r="E1547" s="8"/>
      <c r="F1547" s="8"/>
      <c r="G1547" s="8"/>
      <c r="H1547" s="5"/>
      <c r="I1547" s="5"/>
      <c r="J1547" s="5"/>
    </row>
    <row r="1548" spans="2:10">
      <c r="B1548" s="1"/>
      <c r="C1548" s="1"/>
      <c r="D1548" s="1"/>
      <c r="E1548" s="8"/>
      <c r="F1548" s="8"/>
      <c r="G1548" s="8"/>
      <c r="H1548" s="5"/>
      <c r="I1548" s="5"/>
      <c r="J1548" s="5"/>
    </row>
    <row r="1549" spans="2:10">
      <c r="B1549" s="1"/>
      <c r="C1549" s="1"/>
      <c r="D1549" s="1"/>
      <c r="E1549" s="8"/>
      <c r="F1549" s="8"/>
      <c r="G1549" s="8"/>
      <c r="H1549" s="5"/>
      <c r="I1549" s="5"/>
      <c r="J1549" s="5"/>
    </row>
    <row r="1550" spans="2:10">
      <c r="B1550" s="1"/>
      <c r="C1550" s="1"/>
      <c r="D1550" s="1"/>
      <c r="E1550" s="8"/>
      <c r="F1550" s="8"/>
      <c r="G1550" s="8"/>
      <c r="H1550" s="5"/>
      <c r="I1550" s="5"/>
      <c r="J1550" s="5"/>
    </row>
    <row r="1551" spans="2:10">
      <c r="B1551" s="1"/>
      <c r="C1551" s="1"/>
      <c r="D1551" s="1"/>
      <c r="E1551" s="8"/>
      <c r="F1551" s="8"/>
      <c r="G1551" s="8"/>
      <c r="H1551" s="5"/>
      <c r="I1551" s="5"/>
      <c r="J1551" s="5"/>
    </row>
    <row r="1552" spans="2:10">
      <c r="B1552" s="1"/>
      <c r="C1552" s="1"/>
      <c r="D1552" s="1"/>
      <c r="E1552" s="8"/>
      <c r="F1552" s="8"/>
      <c r="G1552" s="8"/>
      <c r="H1552" s="5"/>
      <c r="I1552" s="5"/>
      <c r="J1552" s="5"/>
    </row>
    <row r="1553" spans="2:10">
      <c r="B1553" s="1"/>
      <c r="C1553" s="1"/>
      <c r="D1553" s="1"/>
      <c r="E1553" s="8"/>
      <c r="F1553" s="8"/>
      <c r="G1553" s="8"/>
      <c r="H1553" s="5"/>
      <c r="I1553" s="5"/>
      <c r="J1553" s="5"/>
    </row>
    <row r="1554" spans="2:10">
      <c r="B1554" s="1"/>
      <c r="C1554" s="1"/>
      <c r="D1554" s="1"/>
      <c r="E1554" s="8"/>
      <c r="F1554" s="8"/>
      <c r="G1554" s="8"/>
      <c r="H1554" s="5"/>
      <c r="I1554" s="5"/>
      <c r="J1554" s="5"/>
    </row>
    <row r="1555" spans="2:10">
      <c r="B1555" s="1"/>
      <c r="C1555" s="1"/>
      <c r="D1555" s="1"/>
      <c r="E1555" s="8"/>
      <c r="F1555" s="8"/>
      <c r="G1555" s="8"/>
      <c r="H1555" s="5"/>
      <c r="I1555" s="5"/>
      <c r="J1555" s="5"/>
    </row>
    <row r="1556" spans="2:10">
      <c r="B1556" s="1"/>
      <c r="C1556" s="1"/>
      <c r="D1556" s="1"/>
      <c r="E1556" s="8"/>
      <c r="F1556" s="8"/>
      <c r="G1556" s="8"/>
      <c r="H1556" s="5"/>
      <c r="I1556" s="5"/>
      <c r="J1556" s="5"/>
    </row>
    <row r="1557" spans="2:10">
      <c r="B1557" s="1"/>
      <c r="C1557" s="1"/>
      <c r="D1557" s="1"/>
      <c r="E1557" s="8"/>
      <c r="F1557" s="8"/>
      <c r="G1557" s="8"/>
      <c r="H1557" s="5"/>
      <c r="I1557" s="5"/>
      <c r="J1557" s="5"/>
    </row>
    <row r="1558" spans="2:10">
      <c r="B1558" s="1"/>
      <c r="C1558" s="1"/>
      <c r="D1558" s="1"/>
      <c r="E1558" s="8"/>
      <c r="F1558" s="8"/>
      <c r="G1558" s="8"/>
      <c r="H1558" s="5"/>
      <c r="I1558" s="5"/>
      <c r="J1558" s="5"/>
    </row>
    <row r="1559" spans="2:10">
      <c r="B1559" s="1"/>
      <c r="C1559" s="1"/>
      <c r="D1559" s="1"/>
      <c r="E1559" s="8"/>
      <c r="F1559" s="8"/>
      <c r="G1559" s="8"/>
      <c r="H1559" s="5"/>
      <c r="I1559" s="5"/>
      <c r="J1559" s="5"/>
    </row>
    <row r="1560" spans="2:10">
      <c r="B1560" s="1"/>
      <c r="C1560" s="1"/>
      <c r="D1560" s="1"/>
      <c r="E1560" s="8"/>
      <c r="F1560" s="8"/>
      <c r="G1560" s="8"/>
      <c r="H1560" s="5"/>
      <c r="I1560" s="5"/>
      <c r="J1560" s="5"/>
    </row>
    <row r="1561" spans="2:10">
      <c r="B1561" s="1"/>
      <c r="C1561" s="1"/>
      <c r="D1561" s="1"/>
      <c r="E1561" s="8"/>
      <c r="F1561" s="8"/>
      <c r="G1561" s="8"/>
      <c r="H1561" s="5"/>
      <c r="I1561" s="5"/>
      <c r="J1561" s="5"/>
    </row>
    <row r="1562" spans="2:10">
      <c r="B1562" s="1"/>
      <c r="C1562" s="1"/>
      <c r="D1562" s="1"/>
      <c r="E1562" s="8"/>
      <c r="F1562" s="8"/>
      <c r="G1562" s="8"/>
      <c r="H1562" s="5"/>
      <c r="I1562" s="5"/>
      <c r="J1562" s="5"/>
    </row>
    <row r="1563" spans="2:10">
      <c r="B1563" s="1"/>
      <c r="C1563" s="1"/>
      <c r="D1563" s="1"/>
      <c r="E1563" s="8"/>
      <c r="F1563" s="8"/>
      <c r="G1563" s="8"/>
      <c r="H1563" s="5"/>
      <c r="I1563" s="5"/>
      <c r="J1563" s="5"/>
    </row>
    <row r="1564" spans="2:10">
      <c r="B1564" s="1"/>
      <c r="C1564" s="1"/>
      <c r="D1564" s="1"/>
      <c r="E1564" s="8"/>
      <c r="F1564" s="8"/>
      <c r="G1564" s="8"/>
      <c r="H1564" s="5"/>
      <c r="I1564" s="5"/>
      <c r="J1564" s="5"/>
    </row>
    <row r="1565" spans="2:10">
      <c r="B1565" s="1"/>
      <c r="C1565" s="1"/>
      <c r="D1565" s="1"/>
      <c r="E1565" s="8"/>
      <c r="F1565" s="8"/>
      <c r="G1565" s="8"/>
      <c r="H1565" s="5"/>
      <c r="I1565" s="5"/>
      <c r="J1565" s="5"/>
    </row>
    <row r="1566" spans="2:10">
      <c r="B1566" s="1"/>
      <c r="C1566" s="1"/>
      <c r="D1566" s="1"/>
      <c r="E1566" s="8"/>
      <c r="F1566" s="8"/>
      <c r="G1566" s="8"/>
      <c r="H1566" s="5"/>
      <c r="I1566" s="5"/>
      <c r="J1566" s="5"/>
    </row>
    <row r="1567" spans="2:10">
      <c r="B1567" s="1"/>
      <c r="C1567" s="1"/>
      <c r="D1567" s="1"/>
      <c r="E1567" s="8"/>
      <c r="F1567" s="8"/>
      <c r="G1567" s="8"/>
      <c r="H1567" s="5"/>
      <c r="I1567" s="5"/>
      <c r="J1567" s="5"/>
    </row>
    <row r="1568" spans="2:10">
      <c r="B1568" s="1"/>
      <c r="C1568" s="1"/>
      <c r="D1568" s="1"/>
      <c r="E1568" s="8"/>
      <c r="F1568" s="8"/>
      <c r="G1568" s="8"/>
      <c r="H1568" s="5"/>
      <c r="I1568" s="5"/>
      <c r="J1568" s="5"/>
    </row>
    <row r="1569" spans="2:10">
      <c r="B1569" s="1"/>
      <c r="C1569" s="1"/>
      <c r="D1569" s="1"/>
      <c r="E1569" s="8"/>
      <c r="F1569" s="8"/>
      <c r="G1569" s="8"/>
      <c r="H1569" s="5"/>
      <c r="I1569" s="5"/>
      <c r="J1569" s="5"/>
    </row>
    <row r="1570" spans="2:10">
      <c r="B1570" s="1"/>
      <c r="C1570" s="1"/>
      <c r="D1570" s="1"/>
      <c r="E1570" s="8"/>
      <c r="F1570" s="8"/>
      <c r="G1570" s="8"/>
      <c r="H1570" s="5"/>
      <c r="I1570" s="5"/>
      <c r="J1570" s="5"/>
    </row>
    <row r="1571" spans="2:10">
      <c r="B1571" s="1"/>
      <c r="C1571" s="1"/>
      <c r="D1571" s="1"/>
      <c r="E1571" s="8"/>
      <c r="F1571" s="8"/>
      <c r="G1571" s="8"/>
      <c r="H1571" s="5"/>
      <c r="I1571" s="5"/>
      <c r="J1571" s="5"/>
    </row>
    <row r="1572" spans="2:10">
      <c r="B1572" s="1"/>
      <c r="C1572" s="1"/>
      <c r="D1572" s="1"/>
      <c r="E1572" s="8"/>
      <c r="F1572" s="8"/>
      <c r="G1572" s="8"/>
      <c r="H1572" s="5"/>
      <c r="I1572" s="5"/>
      <c r="J1572" s="5"/>
    </row>
    <row r="1573" spans="2:10">
      <c r="B1573" s="1"/>
      <c r="C1573" s="1"/>
      <c r="D1573" s="1"/>
      <c r="E1573" s="8"/>
      <c r="F1573" s="8"/>
      <c r="G1573" s="8"/>
      <c r="H1573" s="5"/>
      <c r="I1573" s="5"/>
      <c r="J1573" s="5"/>
    </row>
    <row r="1574" spans="2:10">
      <c r="B1574" s="1"/>
      <c r="C1574" s="1"/>
      <c r="D1574" s="1"/>
      <c r="E1574" s="8"/>
      <c r="F1574" s="8"/>
      <c r="G1574" s="8"/>
      <c r="H1574" s="5"/>
      <c r="I1574" s="5"/>
      <c r="J1574" s="5"/>
    </row>
    <row r="1575" spans="2:10">
      <c r="B1575" s="1"/>
      <c r="C1575" s="1"/>
      <c r="D1575" s="1"/>
      <c r="E1575" s="8"/>
      <c r="F1575" s="8"/>
      <c r="G1575" s="8"/>
      <c r="H1575" s="5"/>
      <c r="I1575" s="5"/>
      <c r="J1575" s="5"/>
    </row>
    <row r="1576" spans="2:10">
      <c r="B1576" s="1"/>
      <c r="C1576" s="1"/>
      <c r="D1576" s="1"/>
      <c r="E1576" s="8"/>
      <c r="F1576" s="8"/>
      <c r="G1576" s="8"/>
      <c r="H1576" s="5"/>
      <c r="I1576" s="5"/>
      <c r="J1576" s="5"/>
    </row>
    <row r="1577" spans="2:10">
      <c r="B1577" s="1"/>
      <c r="C1577" s="1"/>
      <c r="D1577" s="1"/>
      <c r="E1577" s="8"/>
      <c r="F1577" s="8"/>
      <c r="G1577" s="8"/>
      <c r="H1577" s="5"/>
      <c r="I1577" s="5"/>
      <c r="J1577" s="5"/>
    </row>
    <row r="1578" spans="2:10">
      <c r="B1578" s="1"/>
      <c r="C1578" s="1"/>
      <c r="D1578" s="1"/>
      <c r="E1578" s="8"/>
      <c r="F1578" s="8"/>
      <c r="G1578" s="8"/>
      <c r="H1578" s="5"/>
      <c r="I1578" s="5"/>
      <c r="J1578" s="5"/>
    </row>
    <row r="1579" spans="2:10">
      <c r="B1579" s="1"/>
      <c r="C1579" s="1"/>
      <c r="D1579" s="1"/>
      <c r="E1579" s="8"/>
      <c r="F1579" s="8"/>
      <c r="G1579" s="8"/>
      <c r="H1579" s="5"/>
      <c r="I1579" s="5"/>
      <c r="J1579" s="5"/>
    </row>
    <row r="1580" spans="2:10">
      <c r="B1580" s="1"/>
      <c r="C1580" s="1"/>
      <c r="D1580" s="1"/>
      <c r="E1580" s="8"/>
      <c r="F1580" s="8"/>
      <c r="G1580" s="8"/>
      <c r="H1580" s="5"/>
      <c r="I1580" s="5"/>
      <c r="J1580" s="5"/>
    </row>
    <row r="1581" spans="2:10">
      <c r="B1581" s="1"/>
      <c r="C1581" s="1"/>
      <c r="D1581" s="1"/>
      <c r="E1581" s="8"/>
      <c r="F1581" s="8"/>
      <c r="G1581" s="8"/>
      <c r="H1581" s="5"/>
      <c r="I1581" s="5"/>
      <c r="J1581" s="5"/>
    </row>
    <row r="1582" spans="2:10">
      <c r="B1582" s="1"/>
      <c r="C1582" s="1"/>
      <c r="D1582" s="1"/>
      <c r="E1582" s="8"/>
      <c r="F1582" s="8"/>
      <c r="G1582" s="8"/>
      <c r="H1582" s="5"/>
      <c r="I1582" s="5"/>
      <c r="J1582" s="5"/>
    </row>
    <row r="1583" spans="2:10">
      <c r="B1583" s="1"/>
      <c r="C1583" s="1"/>
      <c r="D1583" s="1"/>
      <c r="E1583" s="8"/>
      <c r="F1583" s="8"/>
      <c r="G1583" s="8"/>
      <c r="H1583" s="5"/>
      <c r="I1583" s="5"/>
      <c r="J1583" s="5"/>
    </row>
    <row r="1584" spans="2:10">
      <c r="B1584" s="1"/>
      <c r="C1584" s="1"/>
      <c r="D1584" s="1"/>
      <c r="E1584" s="8"/>
      <c r="F1584" s="8"/>
      <c r="G1584" s="8"/>
      <c r="H1584" s="5"/>
      <c r="I1584" s="5"/>
      <c r="J1584" s="5"/>
    </row>
    <row r="1585" spans="2:10">
      <c r="B1585" s="1"/>
      <c r="C1585" s="1"/>
      <c r="D1585" s="1"/>
      <c r="E1585" s="8"/>
      <c r="F1585" s="8"/>
      <c r="G1585" s="8"/>
      <c r="H1585" s="5"/>
      <c r="I1585" s="5"/>
      <c r="J1585" s="5"/>
    </row>
    <row r="1586" spans="2:10">
      <c r="B1586" s="1"/>
      <c r="C1586" s="1"/>
      <c r="D1586" s="1"/>
      <c r="E1586" s="8"/>
      <c r="F1586" s="8"/>
      <c r="G1586" s="8"/>
      <c r="H1586" s="5"/>
      <c r="I1586" s="5"/>
      <c r="J1586" s="5"/>
    </row>
    <row r="1587" spans="2:10">
      <c r="B1587" s="1"/>
      <c r="C1587" s="1"/>
      <c r="D1587" s="1"/>
      <c r="E1587" s="8"/>
      <c r="F1587" s="8"/>
      <c r="G1587" s="8"/>
      <c r="H1587" s="5"/>
      <c r="I1587" s="5"/>
      <c r="J1587" s="5"/>
    </row>
    <row r="1588" spans="2:10">
      <c r="B1588" s="1"/>
      <c r="C1588" s="1"/>
      <c r="D1588" s="1"/>
      <c r="E1588" s="8"/>
      <c r="F1588" s="8"/>
      <c r="G1588" s="8"/>
      <c r="H1588" s="5"/>
      <c r="I1588" s="5"/>
      <c r="J1588" s="5"/>
    </row>
    <row r="1589" spans="2:10">
      <c r="B1589" s="1"/>
      <c r="C1589" s="1"/>
      <c r="D1589" s="1"/>
      <c r="E1589" s="8"/>
      <c r="F1589" s="8"/>
      <c r="G1589" s="8"/>
      <c r="H1589" s="5"/>
      <c r="I1589" s="5"/>
      <c r="J1589" s="5"/>
    </row>
    <row r="1590" spans="2:10">
      <c r="B1590" s="1"/>
      <c r="C1590" s="1"/>
      <c r="D1590" s="1"/>
      <c r="E1590" s="8"/>
      <c r="F1590" s="8"/>
      <c r="G1590" s="8"/>
      <c r="H1590" s="5"/>
      <c r="I1590" s="5"/>
      <c r="J1590" s="5"/>
    </row>
    <row r="1591" spans="2:10">
      <c r="B1591" s="1"/>
      <c r="C1591" s="1"/>
      <c r="D1591" s="1"/>
      <c r="E1591" s="8"/>
      <c r="F1591" s="8"/>
      <c r="G1591" s="8"/>
      <c r="H1591" s="5"/>
      <c r="I1591" s="5"/>
      <c r="J1591" s="5"/>
    </row>
    <row r="1592" spans="2:10">
      <c r="B1592" s="1"/>
      <c r="C1592" s="1"/>
      <c r="D1592" s="1"/>
      <c r="E1592" s="8"/>
      <c r="F1592" s="8"/>
      <c r="G1592" s="8"/>
      <c r="H1592" s="5"/>
      <c r="I1592" s="5"/>
      <c r="J1592" s="5"/>
    </row>
    <row r="1593" spans="2:10">
      <c r="B1593" s="1"/>
      <c r="C1593" s="1"/>
      <c r="D1593" s="1"/>
      <c r="E1593" s="8"/>
      <c r="F1593" s="8"/>
      <c r="G1593" s="8"/>
      <c r="H1593" s="5"/>
      <c r="I1593" s="5"/>
      <c r="J1593" s="5"/>
    </row>
    <row r="1594" spans="2:10">
      <c r="B1594" s="1"/>
      <c r="C1594" s="1"/>
      <c r="D1594" s="1"/>
      <c r="E1594" s="8"/>
      <c r="F1594" s="8"/>
      <c r="G1594" s="8"/>
      <c r="H1594" s="5"/>
      <c r="I1594" s="5"/>
      <c r="J1594" s="5"/>
    </row>
    <row r="1595" spans="2:10">
      <c r="B1595" s="1"/>
      <c r="C1595" s="1"/>
      <c r="D1595" s="1"/>
      <c r="E1595" s="8"/>
      <c r="F1595" s="8"/>
      <c r="G1595" s="8"/>
      <c r="H1595" s="5"/>
      <c r="I1595" s="5"/>
      <c r="J1595" s="5"/>
    </row>
    <row r="1596" spans="2:10">
      <c r="B1596" s="1"/>
      <c r="C1596" s="1"/>
      <c r="D1596" s="1"/>
      <c r="E1596" s="8"/>
      <c r="F1596" s="8"/>
      <c r="G1596" s="8"/>
      <c r="H1596" s="5"/>
      <c r="I1596" s="5"/>
      <c r="J1596" s="5"/>
    </row>
    <row r="1597" spans="2:10">
      <c r="B1597" s="1"/>
      <c r="C1597" s="1"/>
      <c r="D1597" s="1"/>
      <c r="E1597" s="8"/>
      <c r="F1597" s="8"/>
      <c r="G1597" s="8"/>
      <c r="H1597" s="5"/>
      <c r="I1597" s="5"/>
      <c r="J1597" s="5"/>
    </row>
    <row r="1598" spans="2:10">
      <c r="B1598" s="1"/>
      <c r="C1598" s="1"/>
      <c r="D1598" s="1"/>
      <c r="E1598" s="8"/>
      <c r="F1598" s="8"/>
      <c r="G1598" s="8"/>
      <c r="H1598" s="5"/>
      <c r="I1598" s="5"/>
      <c r="J1598" s="5"/>
    </row>
    <row r="1599" spans="2:10">
      <c r="B1599" s="1"/>
      <c r="C1599" s="1"/>
      <c r="D1599" s="1"/>
      <c r="E1599" s="8"/>
      <c r="F1599" s="8"/>
      <c r="G1599" s="8"/>
      <c r="H1599" s="5"/>
      <c r="I1599" s="5"/>
      <c r="J1599" s="5"/>
    </row>
    <row r="1600" spans="2:10">
      <c r="B1600" s="1"/>
      <c r="C1600" s="1"/>
      <c r="D1600" s="1"/>
      <c r="E1600" s="8"/>
      <c r="F1600" s="8"/>
      <c r="G1600" s="8"/>
      <c r="H1600" s="5"/>
      <c r="I1600" s="5"/>
      <c r="J1600" s="5"/>
    </row>
    <row r="1601" spans="2:10">
      <c r="B1601" s="1"/>
      <c r="C1601" s="1"/>
      <c r="D1601" s="1"/>
      <c r="E1601" s="8"/>
      <c r="F1601" s="8"/>
      <c r="G1601" s="8"/>
      <c r="H1601" s="5"/>
      <c r="I1601" s="5"/>
      <c r="J1601" s="5"/>
    </row>
    <row r="1602" spans="2:10">
      <c r="B1602" s="1"/>
      <c r="C1602" s="1"/>
      <c r="D1602" s="1"/>
      <c r="E1602" s="8"/>
      <c r="F1602" s="8"/>
      <c r="G1602" s="8"/>
      <c r="H1602" s="5"/>
      <c r="I1602" s="5"/>
      <c r="J1602" s="5"/>
    </row>
    <row r="1603" spans="2:10">
      <c r="B1603" s="1"/>
      <c r="C1603" s="1"/>
      <c r="D1603" s="1"/>
      <c r="E1603" s="8"/>
      <c r="F1603" s="8"/>
      <c r="G1603" s="8"/>
      <c r="H1603" s="5"/>
      <c r="I1603" s="5"/>
      <c r="J1603" s="5"/>
    </row>
    <row r="1604" spans="2:10">
      <c r="B1604" s="1"/>
      <c r="C1604" s="1"/>
      <c r="D1604" s="1"/>
      <c r="E1604" s="8"/>
      <c r="F1604" s="8"/>
      <c r="G1604" s="8"/>
      <c r="H1604" s="5"/>
      <c r="I1604" s="5"/>
      <c r="J1604" s="5"/>
    </row>
    <row r="1605" spans="2:10">
      <c r="B1605" s="1"/>
      <c r="C1605" s="1"/>
      <c r="D1605" s="1"/>
      <c r="E1605" s="8"/>
      <c r="F1605" s="8"/>
      <c r="G1605" s="8"/>
      <c r="H1605" s="5"/>
      <c r="I1605" s="5"/>
      <c r="J1605" s="5"/>
    </row>
    <row r="1606" spans="2:10">
      <c r="B1606" s="1"/>
      <c r="C1606" s="1"/>
      <c r="D1606" s="1"/>
      <c r="E1606" s="8"/>
      <c r="F1606" s="8"/>
      <c r="G1606" s="8"/>
      <c r="H1606" s="5"/>
      <c r="I1606" s="5"/>
      <c r="J1606" s="5"/>
    </row>
    <row r="1607" spans="2:10">
      <c r="B1607" s="1"/>
      <c r="C1607" s="1"/>
      <c r="D1607" s="1"/>
      <c r="E1607" s="8"/>
      <c r="F1607" s="8"/>
      <c r="G1607" s="8"/>
      <c r="H1607" s="5"/>
      <c r="I1607" s="5"/>
      <c r="J1607" s="5"/>
    </row>
    <row r="1608" spans="2:10">
      <c r="B1608" s="1"/>
      <c r="C1608" s="1"/>
      <c r="D1608" s="1"/>
      <c r="E1608" s="8"/>
      <c r="F1608" s="8"/>
      <c r="G1608" s="8"/>
      <c r="H1608" s="5"/>
      <c r="I1608" s="5"/>
      <c r="J1608" s="5"/>
    </row>
    <row r="1609" spans="2:10">
      <c r="B1609" s="1"/>
      <c r="C1609" s="1"/>
      <c r="D1609" s="1"/>
      <c r="E1609" s="8"/>
      <c r="F1609" s="8"/>
      <c r="G1609" s="8"/>
      <c r="H1609" s="5"/>
      <c r="I1609" s="5"/>
      <c r="J1609" s="5"/>
    </row>
    <row r="1610" spans="2:10">
      <c r="B1610" s="1"/>
      <c r="C1610" s="1"/>
      <c r="D1610" s="1"/>
      <c r="E1610" s="8"/>
      <c r="F1610" s="8"/>
      <c r="G1610" s="8"/>
      <c r="H1610" s="5"/>
      <c r="I1610" s="5"/>
      <c r="J1610" s="5"/>
    </row>
    <row r="1611" spans="2:10">
      <c r="B1611" s="1"/>
      <c r="C1611" s="1"/>
      <c r="D1611" s="1"/>
      <c r="E1611" s="8"/>
      <c r="F1611" s="8"/>
      <c r="G1611" s="8"/>
      <c r="H1611" s="5"/>
      <c r="I1611" s="5"/>
      <c r="J1611" s="5"/>
    </row>
    <row r="1612" spans="2:10">
      <c r="B1612" s="1"/>
      <c r="C1612" s="1"/>
      <c r="D1612" s="1"/>
      <c r="E1612" s="8"/>
      <c r="F1612" s="8"/>
      <c r="G1612" s="8"/>
      <c r="H1612" s="5"/>
      <c r="I1612" s="5"/>
      <c r="J1612" s="5"/>
    </row>
    <row r="1613" spans="2:10">
      <c r="B1613" s="1"/>
      <c r="C1613" s="1"/>
      <c r="D1613" s="1"/>
      <c r="E1613" s="8"/>
      <c r="F1613" s="8"/>
      <c r="G1613" s="8"/>
      <c r="H1613" s="5"/>
      <c r="I1613" s="5"/>
      <c r="J1613" s="5"/>
    </row>
    <row r="1614" spans="2:10">
      <c r="B1614" s="1"/>
      <c r="C1614" s="1"/>
      <c r="D1614" s="1"/>
      <c r="E1614" s="8"/>
      <c r="F1614" s="8"/>
      <c r="G1614" s="8"/>
      <c r="H1614" s="5"/>
      <c r="I1614" s="5"/>
      <c r="J1614" s="5"/>
    </row>
    <row r="1615" spans="2:10">
      <c r="B1615" s="1"/>
      <c r="C1615" s="1"/>
      <c r="D1615" s="1"/>
      <c r="E1615" s="8"/>
      <c r="F1615" s="8"/>
      <c r="G1615" s="8"/>
      <c r="H1615" s="5"/>
      <c r="I1615" s="5"/>
      <c r="J1615" s="5"/>
    </row>
    <row r="1616" spans="2:10">
      <c r="B1616" s="1"/>
      <c r="C1616" s="1"/>
      <c r="D1616" s="1"/>
      <c r="E1616" s="8"/>
      <c r="F1616" s="8"/>
      <c r="G1616" s="8"/>
      <c r="H1616" s="5"/>
      <c r="I1616" s="5"/>
      <c r="J1616" s="5"/>
    </row>
    <row r="1617" spans="2:10">
      <c r="B1617" s="1"/>
      <c r="C1617" s="1"/>
      <c r="D1617" s="1"/>
      <c r="E1617" s="8"/>
      <c r="F1617" s="8"/>
      <c r="G1617" s="8"/>
      <c r="H1617" s="5"/>
      <c r="I1617" s="5"/>
      <c r="J1617" s="5"/>
    </row>
    <row r="1618" spans="2:10">
      <c r="B1618" s="1"/>
      <c r="C1618" s="1"/>
      <c r="D1618" s="1"/>
      <c r="E1618" s="8"/>
      <c r="F1618" s="8"/>
      <c r="G1618" s="8"/>
      <c r="H1618" s="5"/>
      <c r="I1618" s="5"/>
      <c r="J1618" s="5"/>
    </row>
    <row r="1619" spans="2:10">
      <c r="B1619" s="1"/>
      <c r="C1619" s="1"/>
      <c r="D1619" s="1"/>
      <c r="E1619" s="8"/>
      <c r="F1619" s="8"/>
      <c r="G1619" s="8"/>
      <c r="H1619" s="5"/>
      <c r="I1619" s="5"/>
      <c r="J1619" s="5"/>
    </row>
    <row r="1620" spans="2:10">
      <c r="B1620" s="1"/>
      <c r="C1620" s="1"/>
      <c r="D1620" s="1"/>
      <c r="E1620" s="8"/>
      <c r="F1620" s="8"/>
      <c r="G1620" s="8"/>
      <c r="H1620" s="5"/>
      <c r="I1620" s="5"/>
      <c r="J1620" s="5"/>
    </row>
    <row r="1621" spans="2:10">
      <c r="B1621" s="1"/>
      <c r="C1621" s="1"/>
      <c r="D1621" s="1"/>
      <c r="E1621" s="8"/>
      <c r="F1621" s="8"/>
      <c r="G1621" s="8"/>
      <c r="H1621" s="5"/>
      <c r="I1621" s="5"/>
      <c r="J1621" s="5"/>
    </row>
    <row r="1622" spans="2:10">
      <c r="B1622" s="1"/>
      <c r="C1622" s="1"/>
      <c r="D1622" s="1"/>
      <c r="E1622" s="8"/>
      <c r="F1622" s="8"/>
      <c r="G1622" s="8"/>
      <c r="H1622" s="5"/>
      <c r="I1622" s="5"/>
      <c r="J1622" s="5"/>
    </row>
    <row r="1623" spans="2:10">
      <c r="B1623" s="1"/>
      <c r="C1623" s="1"/>
      <c r="D1623" s="1"/>
      <c r="E1623" s="8"/>
      <c r="F1623" s="8"/>
      <c r="G1623" s="8"/>
      <c r="H1623" s="5"/>
      <c r="I1623" s="5"/>
      <c r="J1623" s="5"/>
    </row>
    <row r="1624" spans="2:10">
      <c r="B1624" s="1"/>
      <c r="C1624" s="1"/>
      <c r="D1624" s="1"/>
      <c r="E1624" s="8"/>
      <c r="F1624" s="8"/>
      <c r="G1624" s="8"/>
      <c r="H1624" s="5"/>
      <c r="I1624" s="5"/>
      <c r="J1624" s="5"/>
    </row>
    <row r="1625" spans="2:10">
      <c r="B1625" s="1"/>
      <c r="C1625" s="1"/>
      <c r="D1625" s="1"/>
      <c r="E1625" s="8"/>
      <c r="F1625" s="8"/>
      <c r="G1625" s="8"/>
      <c r="H1625" s="5"/>
      <c r="I1625" s="5"/>
      <c r="J1625" s="5"/>
    </row>
    <row r="1626" spans="2:10">
      <c r="B1626" s="1"/>
      <c r="C1626" s="1"/>
      <c r="D1626" s="1"/>
      <c r="E1626" s="8"/>
      <c r="F1626" s="8"/>
      <c r="G1626" s="8"/>
      <c r="H1626" s="5"/>
      <c r="I1626" s="5"/>
      <c r="J1626" s="5"/>
    </row>
    <row r="1627" spans="2:10">
      <c r="B1627" s="1"/>
      <c r="C1627" s="1"/>
      <c r="D1627" s="1"/>
      <c r="E1627" s="8"/>
      <c r="F1627" s="8"/>
      <c r="G1627" s="8"/>
      <c r="H1627" s="5"/>
      <c r="I1627" s="5"/>
      <c r="J1627" s="5"/>
    </row>
    <row r="1628" spans="2:10">
      <c r="B1628" s="1"/>
      <c r="C1628" s="1"/>
      <c r="D1628" s="1"/>
      <c r="E1628" s="8"/>
      <c r="F1628" s="8"/>
      <c r="G1628" s="8"/>
      <c r="H1628" s="5"/>
      <c r="I1628" s="5"/>
      <c r="J1628" s="5"/>
    </row>
    <row r="1629" spans="2:10">
      <c r="B1629" s="1"/>
      <c r="C1629" s="1"/>
      <c r="D1629" s="1"/>
      <c r="E1629" s="8"/>
      <c r="F1629" s="8"/>
      <c r="G1629" s="8"/>
      <c r="H1629" s="5"/>
      <c r="I1629" s="5"/>
      <c r="J1629" s="5"/>
    </row>
    <row r="1630" spans="2:10">
      <c r="B1630" s="1"/>
      <c r="C1630" s="1"/>
      <c r="D1630" s="1"/>
      <c r="E1630" s="8"/>
      <c r="F1630" s="8"/>
      <c r="G1630" s="8"/>
      <c r="H1630" s="5"/>
      <c r="I1630" s="5"/>
      <c r="J1630" s="5"/>
    </row>
    <row r="1631" spans="2:10">
      <c r="B1631" s="1"/>
      <c r="C1631" s="1"/>
      <c r="D1631" s="1"/>
      <c r="E1631" s="8"/>
      <c r="F1631" s="8"/>
      <c r="G1631" s="8"/>
      <c r="H1631" s="5"/>
      <c r="I1631" s="5"/>
      <c r="J1631" s="5"/>
    </row>
    <row r="1632" spans="2:10">
      <c r="B1632" s="1"/>
      <c r="C1632" s="1"/>
      <c r="D1632" s="1"/>
      <c r="E1632" s="8"/>
      <c r="F1632" s="8"/>
      <c r="G1632" s="8"/>
      <c r="H1632" s="5"/>
      <c r="I1632" s="5"/>
      <c r="J1632" s="5"/>
    </row>
    <row r="1633" spans="2:10">
      <c r="B1633" s="1"/>
      <c r="C1633" s="1"/>
      <c r="D1633" s="1"/>
      <c r="E1633" s="8"/>
      <c r="F1633" s="8"/>
      <c r="G1633" s="8"/>
      <c r="H1633" s="5"/>
      <c r="I1633" s="5"/>
      <c r="J1633" s="5"/>
    </row>
    <row r="1634" spans="2:10">
      <c r="B1634" s="1"/>
      <c r="C1634" s="1"/>
      <c r="D1634" s="1"/>
      <c r="E1634" s="8"/>
      <c r="F1634" s="8"/>
      <c r="G1634" s="8"/>
      <c r="H1634" s="5"/>
      <c r="I1634" s="5"/>
      <c r="J1634" s="5"/>
    </row>
    <row r="1635" spans="2:10">
      <c r="B1635" s="1"/>
      <c r="C1635" s="1"/>
      <c r="D1635" s="1"/>
      <c r="E1635" s="8"/>
      <c r="F1635" s="8"/>
      <c r="G1635" s="8"/>
      <c r="H1635" s="5"/>
      <c r="I1635" s="5"/>
      <c r="J1635" s="5"/>
    </row>
    <row r="1636" spans="2:10">
      <c r="B1636" s="1"/>
      <c r="C1636" s="1"/>
      <c r="D1636" s="1"/>
      <c r="E1636" s="8"/>
      <c r="F1636" s="8"/>
      <c r="G1636" s="8"/>
      <c r="H1636" s="5"/>
      <c r="I1636" s="5"/>
      <c r="J1636" s="5"/>
    </row>
    <row r="1637" spans="2:10">
      <c r="B1637" s="1"/>
      <c r="C1637" s="1"/>
      <c r="D1637" s="1"/>
      <c r="E1637" s="8"/>
      <c r="F1637" s="8"/>
      <c r="G1637" s="8"/>
      <c r="H1637" s="5"/>
      <c r="I1637" s="5"/>
      <c r="J1637" s="5"/>
    </row>
    <row r="1638" spans="2:10">
      <c r="B1638" s="1"/>
      <c r="C1638" s="1"/>
      <c r="D1638" s="1"/>
      <c r="E1638" s="8"/>
      <c r="F1638" s="8"/>
      <c r="G1638" s="8"/>
      <c r="H1638" s="5"/>
      <c r="I1638" s="5"/>
      <c r="J1638" s="5"/>
    </row>
    <row r="1639" spans="2:10">
      <c r="B1639" s="1"/>
      <c r="C1639" s="1"/>
      <c r="D1639" s="1"/>
      <c r="E1639" s="8"/>
      <c r="F1639" s="8"/>
      <c r="G1639" s="8"/>
      <c r="H1639" s="5"/>
      <c r="I1639" s="5"/>
      <c r="J1639" s="5"/>
    </row>
    <row r="1640" spans="2:10">
      <c r="B1640" s="1"/>
      <c r="C1640" s="1"/>
      <c r="D1640" s="1"/>
      <c r="E1640" s="8"/>
      <c r="F1640" s="8"/>
      <c r="G1640" s="8"/>
      <c r="H1640" s="5"/>
      <c r="I1640" s="5"/>
      <c r="J1640" s="5"/>
    </row>
    <row r="1641" spans="2:10">
      <c r="B1641" s="1"/>
      <c r="C1641" s="1"/>
      <c r="D1641" s="1"/>
      <c r="E1641" s="8"/>
      <c r="F1641" s="8"/>
      <c r="G1641" s="8"/>
      <c r="H1641" s="5"/>
      <c r="I1641" s="5"/>
      <c r="J1641" s="5"/>
    </row>
    <row r="1642" spans="2:10">
      <c r="B1642" s="1"/>
      <c r="C1642" s="1"/>
      <c r="D1642" s="1"/>
      <c r="E1642" s="8"/>
      <c r="F1642" s="8"/>
      <c r="G1642" s="8"/>
      <c r="H1642" s="5"/>
      <c r="I1642" s="5"/>
      <c r="J1642" s="5"/>
    </row>
    <row r="1643" spans="2:10">
      <c r="B1643" s="1"/>
      <c r="C1643" s="1"/>
      <c r="D1643" s="1"/>
      <c r="E1643" s="8"/>
      <c r="F1643" s="8"/>
      <c r="G1643" s="8"/>
      <c r="H1643" s="5"/>
      <c r="I1643" s="5"/>
      <c r="J1643" s="5"/>
    </row>
    <row r="1644" spans="2:10">
      <c r="B1644" s="1"/>
      <c r="C1644" s="1"/>
      <c r="D1644" s="1"/>
      <c r="E1644" s="8"/>
      <c r="F1644" s="8"/>
      <c r="G1644" s="8"/>
      <c r="H1644" s="5"/>
      <c r="I1644" s="5"/>
      <c r="J1644" s="5"/>
    </row>
    <row r="1645" spans="2:10">
      <c r="B1645" s="1"/>
      <c r="C1645" s="1"/>
      <c r="D1645" s="1"/>
      <c r="E1645" s="8"/>
      <c r="F1645" s="8"/>
      <c r="G1645" s="8"/>
      <c r="H1645" s="5"/>
      <c r="I1645" s="5"/>
      <c r="J1645" s="5"/>
    </row>
    <row r="1646" spans="2:10">
      <c r="B1646" s="1"/>
      <c r="C1646" s="1"/>
      <c r="D1646" s="1"/>
      <c r="E1646" s="8"/>
      <c r="F1646" s="8"/>
      <c r="G1646" s="8"/>
      <c r="H1646" s="5"/>
      <c r="I1646" s="5"/>
      <c r="J1646" s="5"/>
    </row>
    <row r="1647" spans="2:10">
      <c r="B1647" s="1"/>
      <c r="C1647" s="1"/>
      <c r="D1647" s="1"/>
      <c r="E1647" s="8"/>
      <c r="F1647" s="8"/>
      <c r="G1647" s="8"/>
      <c r="H1647" s="5"/>
      <c r="I1647" s="5"/>
      <c r="J1647" s="5"/>
    </row>
    <row r="1648" spans="2:10">
      <c r="B1648" s="1"/>
      <c r="C1648" s="1"/>
      <c r="D1648" s="1"/>
      <c r="E1648" s="8"/>
      <c r="F1648" s="8"/>
      <c r="G1648" s="8"/>
      <c r="H1648" s="5"/>
      <c r="I1648" s="5"/>
      <c r="J1648" s="5"/>
    </row>
    <row r="1649" spans="2:10">
      <c r="B1649" s="1"/>
      <c r="C1649" s="1"/>
      <c r="D1649" s="1"/>
      <c r="E1649" s="8"/>
      <c r="F1649" s="8"/>
      <c r="G1649" s="8"/>
      <c r="H1649" s="5"/>
      <c r="I1649" s="5"/>
      <c r="J1649" s="5"/>
    </row>
    <row r="1650" spans="2:10">
      <c r="B1650" s="1"/>
      <c r="C1650" s="1"/>
      <c r="D1650" s="1"/>
      <c r="E1650" s="8"/>
      <c r="F1650" s="8"/>
      <c r="G1650" s="8"/>
      <c r="H1650" s="5"/>
      <c r="I1650" s="5"/>
      <c r="J1650" s="5"/>
    </row>
    <row r="1651" spans="2:10">
      <c r="B1651" s="1"/>
      <c r="C1651" s="1"/>
      <c r="D1651" s="1"/>
      <c r="E1651" s="8"/>
      <c r="F1651" s="8"/>
      <c r="G1651" s="8"/>
      <c r="H1651" s="5"/>
      <c r="I1651" s="5"/>
      <c r="J1651" s="5"/>
    </row>
    <row r="1652" spans="2:10">
      <c r="B1652" s="1"/>
      <c r="C1652" s="1"/>
      <c r="D1652" s="1"/>
      <c r="E1652" s="8"/>
      <c r="F1652" s="8"/>
      <c r="G1652" s="8"/>
      <c r="H1652" s="5"/>
      <c r="I1652" s="5"/>
      <c r="J1652" s="5"/>
    </row>
    <row r="1653" spans="2:10">
      <c r="B1653" s="1"/>
      <c r="C1653" s="1"/>
      <c r="D1653" s="1"/>
      <c r="E1653" s="8"/>
      <c r="F1653" s="8"/>
      <c r="G1653" s="8"/>
      <c r="H1653" s="5"/>
      <c r="I1653" s="5"/>
      <c r="J1653" s="5"/>
    </row>
    <row r="1654" spans="2:10">
      <c r="B1654" s="1"/>
      <c r="C1654" s="1"/>
      <c r="D1654" s="1"/>
      <c r="E1654" s="8"/>
      <c r="F1654" s="8"/>
      <c r="G1654" s="8"/>
      <c r="H1654" s="5"/>
      <c r="I1654" s="5"/>
      <c r="J1654" s="5"/>
    </row>
    <row r="1655" spans="2:10">
      <c r="B1655" s="1"/>
      <c r="C1655" s="1"/>
      <c r="D1655" s="1"/>
      <c r="E1655" s="8"/>
      <c r="F1655" s="8"/>
      <c r="G1655" s="8"/>
      <c r="H1655" s="5"/>
      <c r="I1655" s="5"/>
      <c r="J1655" s="5"/>
    </row>
    <row r="1656" spans="2:10">
      <c r="B1656" s="1"/>
      <c r="C1656" s="1"/>
      <c r="D1656" s="1"/>
      <c r="E1656" s="8"/>
      <c r="F1656" s="8"/>
      <c r="G1656" s="8"/>
      <c r="H1656" s="5"/>
      <c r="I1656" s="5"/>
      <c r="J1656" s="5"/>
    </row>
    <row r="1657" spans="2:10">
      <c r="B1657" s="1"/>
      <c r="C1657" s="1"/>
      <c r="D1657" s="1"/>
      <c r="E1657" s="8"/>
      <c r="F1657" s="8"/>
      <c r="G1657" s="8"/>
      <c r="H1657" s="5"/>
      <c r="I1657" s="5"/>
      <c r="J1657" s="5"/>
    </row>
    <row r="1658" spans="2:10">
      <c r="B1658" s="1"/>
      <c r="C1658" s="1"/>
      <c r="D1658" s="1"/>
      <c r="E1658" s="8"/>
      <c r="F1658" s="8"/>
      <c r="G1658" s="8"/>
      <c r="H1658" s="5"/>
      <c r="I1658" s="5"/>
      <c r="J1658" s="5"/>
    </row>
    <row r="1659" spans="2:10">
      <c r="B1659" s="1"/>
      <c r="C1659" s="1"/>
      <c r="D1659" s="1"/>
      <c r="E1659" s="8"/>
      <c r="F1659" s="8"/>
      <c r="G1659" s="8"/>
      <c r="H1659" s="5"/>
      <c r="I1659" s="5"/>
      <c r="J1659" s="5"/>
    </row>
    <row r="1660" spans="2:10">
      <c r="B1660" s="1"/>
      <c r="C1660" s="1"/>
      <c r="D1660" s="1"/>
      <c r="E1660" s="8"/>
      <c r="F1660" s="8"/>
      <c r="G1660" s="8"/>
      <c r="H1660" s="5"/>
      <c r="I1660" s="5"/>
      <c r="J1660" s="5"/>
    </row>
    <row r="1661" spans="2:10">
      <c r="B1661" s="1"/>
      <c r="C1661" s="1"/>
      <c r="D1661" s="1"/>
      <c r="E1661" s="8"/>
      <c r="F1661" s="8"/>
      <c r="G1661" s="8"/>
      <c r="H1661" s="5"/>
      <c r="I1661" s="5"/>
      <c r="J1661" s="5"/>
    </row>
    <row r="1662" spans="2:10">
      <c r="B1662" s="1"/>
      <c r="C1662" s="1"/>
      <c r="D1662" s="1"/>
      <c r="E1662" s="8"/>
      <c r="F1662" s="8"/>
      <c r="G1662" s="8"/>
      <c r="H1662" s="5"/>
      <c r="I1662" s="5"/>
      <c r="J1662" s="5"/>
    </row>
    <row r="1663" spans="2:10">
      <c r="B1663" s="1"/>
      <c r="C1663" s="1"/>
      <c r="D1663" s="1"/>
      <c r="E1663" s="8"/>
      <c r="F1663" s="8"/>
      <c r="G1663" s="8"/>
      <c r="H1663" s="5"/>
      <c r="I1663" s="5"/>
      <c r="J1663" s="5"/>
    </row>
    <row r="1664" spans="2:10">
      <c r="B1664" s="1"/>
      <c r="C1664" s="1"/>
      <c r="D1664" s="1"/>
      <c r="E1664" s="8"/>
      <c r="F1664" s="8"/>
      <c r="G1664" s="8"/>
      <c r="H1664" s="5"/>
      <c r="I1664" s="5"/>
      <c r="J1664" s="5"/>
    </row>
    <row r="1665" spans="2:10">
      <c r="B1665" s="1"/>
      <c r="C1665" s="1"/>
      <c r="D1665" s="1"/>
      <c r="E1665" s="8"/>
      <c r="F1665" s="8"/>
      <c r="G1665" s="8"/>
      <c r="H1665" s="5"/>
      <c r="I1665" s="5"/>
      <c r="J1665" s="5"/>
    </row>
    <row r="1666" spans="2:10">
      <c r="B1666" s="1"/>
      <c r="C1666" s="1"/>
      <c r="D1666" s="1"/>
      <c r="E1666" s="8"/>
      <c r="F1666" s="8"/>
      <c r="G1666" s="8"/>
      <c r="H1666" s="5"/>
      <c r="I1666" s="5"/>
      <c r="J1666" s="5"/>
    </row>
    <row r="1667" spans="2:10">
      <c r="B1667" s="1"/>
      <c r="C1667" s="1"/>
      <c r="D1667" s="1"/>
      <c r="E1667" s="8"/>
      <c r="F1667" s="8"/>
      <c r="G1667" s="8"/>
      <c r="H1667" s="5"/>
      <c r="I1667" s="5"/>
      <c r="J1667" s="5"/>
    </row>
    <row r="1668" spans="2:10">
      <c r="B1668" s="1"/>
      <c r="C1668" s="1"/>
      <c r="D1668" s="1"/>
      <c r="E1668" s="8"/>
      <c r="F1668" s="8"/>
      <c r="G1668" s="8"/>
      <c r="H1668" s="5"/>
      <c r="I1668" s="5"/>
      <c r="J1668" s="5"/>
    </row>
    <row r="1669" spans="2:10">
      <c r="B1669" s="1"/>
      <c r="C1669" s="1"/>
      <c r="D1669" s="1"/>
      <c r="E1669" s="8"/>
      <c r="F1669" s="8"/>
      <c r="G1669" s="8"/>
      <c r="H1669" s="5"/>
      <c r="I1669" s="5"/>
      <c r="J1669" s="5"/>
    </row>
    <row r="1670" spans="2:10">
      <c r="B1670" s="1"/>
      <c r="C1670" s="1"/>
      <c r="D1670" s="1"/>
      <c r="E1670" s="8"/>
      <c r="F1670" s="8"/>
      <c r="G1670" s="8"/>
      <c r="H1670" s="5"/>
      <c r="I1670" s="5"/>
      <c r="J1670" s="5"/>
    </row>
    <row r="1671" spans="2:10">
      <c r="B1671" s="1"/>
      <c r="C1671" s="1"/>
      <c r="D1671" s="1"/>
      <c r="E1671" s="8"/>
      <c r="F1671" s="8"/>
      <c r="G1671" s="8"/>
      <c r="H1671" s="5"/>
      <c r="I1671" s="5"/>
      <c r="J1671" s="5"/>
    </row>
    <row r="1672" spans="2:10">
      <c r="B1672" s="1"/>
      <c r="C1672" s="1"/>
      <c r="D1672" s="1"/>
      <c r="E1672" s="8"/>
      <c r="F1672" s="8"/>
      <c r="G1672" s="8"/>
      <c r="H1672" s="5"/>
      <c r="I1672" s="5"/>
      <c r="J1672" s="5"/>
    </row>
    <row r="1673" spans="2:10">
      <c r="B1673" s="1"/>
      <c r="C1673" s="1"/>
      <c r="D1673" s="1"/>
      <c r="E1673" s="8"/>
      <c r="F1673" s="8"/>
      <c r="G1673" s="8"/>
      <c r="H1673" s="5"/>
      <c r="I1673" s="5"/>
      <c r="J1673" s="5"/>
    </row>
    <row r="1674" spans="2:10">
      <c r="B1674" s="1"/>
      <c r="C1674" s="1"/>
      <c r="D1674" s="1"/>
      <c r="E1674" s="8"/>
      <c r="F1674" s="8"/>
      <c r="G1674" s="8"/>
      <c r="H1674" s="5"/>
      <c r="I1674" s="5"/>
      <c r="J1674" s="5"/>
    </row>
    <row r="1675" spans="2:10">
      <c r="B1675" s="1"/>
      <c r="C1675" s="1"/>
      <c r="D1675" s="1"/>
      <c r="E1675" s="8"/>
      <c r="F1675" s="8"/>
      <c r="G1675" s="8"/>
      <c r="H1675" s="5"/>
      <c r="I1675" s="5"/>
      <c r="J1675" s="5"/>
    </row>
    <row r="1676" spans="2:10">
      <c r="B1676" s="1"/>
      <c r="C1676" s="1"/>
      <c r="D1676" s="1"/>
      <c r="E1676" s="8"/>
      <c r="F1676" s="8"/>
      <c r="G1676" s="8"/>
      <c r="H1676" s="5"/>
      <c r="I1676" s="5"/>
      <c r="J1676" s="5"/>
    </row>
    <row r="1677" spans="2:10">
      <c r="B1677" s="1"/>
      <c r="C1677" s="1"/>
      <c r="D1677" s="1"/>
      <c r="E1677" s="8"/>
      <c r="F1677" s="8"/>
      <c r="G1677" s="8"/>
      <c r="H1677" s="5"/>
      <c r="I1677" s="5"/>
      <c r="J1677" s="5"/>
    </row>
    <row r="1678" spans="2:10">
      <c r="B1678" s="1"/>
      <c r="C1678" s="1"/>
      <c r="D1678" s="1"/>
      <c r="E1678" s="8"/>
      <c r="F1678" s="8"/>
      <c r="G1678" s="8"/>
      <c r="H1678" s="5"/>
      <c r="I1678" s="5"/>
      <c r="J1678" s="5"/>
    </row>
    <row r="1679" spans="2:10">
      <c r="B1679" s="1"/>
      <c r="C1679" s="1"/>
      <c r="D1679" s="1"/>
      <c r="E1679" s="8"/>
      <c r="F1679" s="8"/>
      <c r="G1679" s="8"/>
      <c r="H1679" s="5"/>
      <c r="I1679" s="5"/>
      <c r="J1679" s="5"/>
    </row>
    <row r="1680" spans="2:10">
      <c r="B1680" s="1"/>
      <c r="C1680" s="1"/>
      <c r="D1680" s="1"/>
      <c r="E1680" s="8"/>
      <c r="F1680" s="8"/>
      <c r="G1680" s="8"/>
      <c r="H1680" s="5"/>
      <c r="I1680" s="5"/>
      <c r="J1680" s="5"/>
    </row>
    <row r="1681" spans="2:10">
      <c r="B1681" s="1"/>
      <c r="C1681" s="1"/>
      <c r="D1681" s="1"/>
      <c r="E1681" s="8"/>
      <c r="F1681" s="8"/>
      <c r="G1681" s="8"/>
      <c r="H1681" s="5"/>
      <c r="I1681" s="5"/>
      <c r="J1681" s="5"/>
    </row>
    <row r="1682" spans="2:10">
      <c r="B1682" s="1"/>
      <c r="C1682" s="1"/>
      <c r="D1682" s="1"/>
      <c r="E1682" s="8"/>
      <c r="F1682" s="8"/>
      <c r="G1682" s="8"/>
      <c r="H1682" s="5"/>
      <c r="I1682" s="5"/>
      <c r="J1682" s="5"/>
    </row>
    <row r="1683" spans="2:10">
      <c r="B1683" s="1"/>
      <c r="C1683" s="1"/>
      <c r="D1683" s="1"/>
      <c r="E1683" s="8"/>
      <c r="F1683" s="8"/>
      <c r="G1683" s="8"/>
      <c r="H1683" s="5"/>
      <c r="I1683" s="5"/>
      <c r="J1683" s="5"/>
    </row>
    <row r="1684" spans="2:10">
      <c r="B1684" s="1"/>
      <c r="C1684" s="1"/>
      <c r="D1684" s="1"/>
      <c r="E1684" s="8"/>
      <c r="F1684" s="8"/>
      <c r="G1684" s="8"/>
      <c r="H1684" s="5"/>
      <c r="I1684" s="5"/>
      <c r="J1684" s="5"/>
    </row>
    <row r="1685" spans="2:10">
      <c r="B1685" s="1"/>
      <c r="C1685" s="1"/>
      <c r="D1685" s="1"/>
      <c r="E1685" s="8"/>
      <c r="F1685" s="8"/>
      <c r="G1685" s="8"/>
      <c r="H1685" s="5"/>
      <c r="I1685" s="5"/>
      <c r="J1685" s="5"/>
    </row>
    <row r="1686" spans="2:10">
      <c r="B1686" s="1"/>
      <c r="C1686" s="1"/>
      <c r="D1686" s="1"/>
      <c r="E1686" s="8"/>
      <c r="F1686" s="8"/>
      <c r="G1686" s="8"/>
      <c r="H1686" s="5"/>
      <c r="I1686" s="5"/>
      <c r="J1686" s="5"/>
    </row>
    <row r="1687" spans="2:10">
      <c r="B1687" s="1"/>
      <c r="C1687" s="1"/>
      <c r="D1687" s="1"/>
      <c r="E1687" s="8"/>
      <c r="F1687" s="8"/>
      <c r="G1687" s="8"/>
      <c r="H1687" s="5"/>
      <c r="I1687" s="5"/>
      <c r="J1687" s="5"/>
    </row>
    <row r="1688" spans="2:10">
      <c r="B1688" s="1"/>
      <c r="C1688" s="1"/>
      <c r="D1688" s="1"/>
      <c r="E1688" s="8"/>
      <c r="F1688" s="8"/>
      <c r="G1688" s="8"/>
      <c r="H1688" s="5"/>
      <c r="I1688" s="5"/>
      <c r="J1688" s="5"/>
    </row>
    <row r="1689" spans="2:10">
      <c r="B1689" s="1"/>
      <c r="C1689" s="1"/>
      <c r="D1689" s="1"/>
      <c r="E1689" s="8"/>
      <c r="F1689" s="8"/>
      <c r="G1689" s="8"/>
      <c r="H1689" s="5"/>
      <c r="I1689" s="5"/>
      <c r="J1689" s="5"/>
    </row>
    <row r="1690" spans="2:10">
      <c r="B1690" s="1"/>
      <c r="C1690" s="1"/>
      <c r="D1690" s="1"/>
      <c r="E1690" s="8"/>
      <c r="F1690" s="8"/>
      <c r="G1690" s="8"/>
      <c r="H1690" s="5"/>
      <c r="I1690" s="5"/>
      <c r="J1690" s="5"/>
    </row>
    <row r="1691" spans="2:10">
      <c r="B1691" s="1"/>
      <c r="C1691" s="1"/>
      <c r="D1691" s="1"/>
      <c r="E1691" s="8"/>
      <c r="F1691" s="8"/>
      <c r="G1691" s="8"/>
      <c r="H1691" s="5"/>
      <c r="I1691" s="5"/>
      <c r="J1691" s="5"/>
    </row>
    <row r="1692" spans="2:10">
      <c r="B1692" s="1"/>
      <c r="C1692" s="1"/>
      <c r="D1692" s="1"/>
      <c r="E1692" s="8"/>
      <c r="F1692" s="8"/>
      <c r="G1692" s="8"/>
      <c r="H1692" s="5"/>
      <c r="I1692" s="5"/>
      <c r="J1692" s="5"/>
    </row>
    <row r="1693" spans="2:10">
      <c r="B1693" s="1"/>
      <c r="C1693" s="1"/>
      <c r="D1693" s="1"/>
      <c r="E1693" s="8"/>
      <c r="F1693" s="8"/>
      <c r="G1693" s="8"/>
      <c r="H1693" s="5"/>
      <c r="I1693" s="5"/>
      <c r="J1693" s="5"/>
    </row>
    <row r="1694" spans="2:10">
      <c r="B1694" s="1"/>
      <c r="C1694" s="1"/>
      <c r="D1694" s="1"/>
      <c r="E1694" s="8"/>
      <c r="F1694" s="8"/>
      <c r="G1694" s="8"/>
      <c r="H1694" s="5"/>
      <c r="I1694" s="5"/>
      <c r="J1694" s="5"/>
    </row>
    <row r="1695" spans="2:10">
      <c r="B1695" s="1"/>
      <c r="C1695" s="1"/>
      <c r="D1695" s="1"/>
      <c r="E1695" s="8"/>
      <c r="F1695" s="8"/>
      <c r="G1695" s="8"/>
      <c r="H1695" s="5"/>
      <c r="I1695" s="5"/>
      <c r="J1695" s="5"/>
    </row>
    <row r="1696" spans="2:10">
      <c r="B1696" s="1"/>
      <c r="C1696" s="1"/>
      <c r="D1696" s="1"/>
      <c r="E1696" s="8"/>
      <c r="F1696" s="8"/>
      <c r="G1696" s="8"/>
      <c r="H1696" s="5"/>
      <c r="I1696" s="5"/>
      <c r="J1696" s="5"/>
    </row>
    <row r="1697" spans="2:10">
      <c r="B1697" s="1"/>
      <c r="C1697" s="1"/>
      <c r="D1697" s="1"/>
      <c r="E1697" s="8"/>
      <c r="F1697" s="8"/>
      <c r="G1697" s="8"/>
      <c r="H1697" s="5"/>
      <c r="I1697" s="5"/>
      <c r="J1697" s="5"/>
    </row>
    <row r="1698" spans="2:10">
      <c r="B1698" s="1"/>
      <c r="C1698" s="1"/>
      <c r="D1698" s="1"/>
      <c r="E1698" s="8"/>
      <c r="F1698" s="8"/>
      <c r="G1698" s="8"/>
      <c r="H1698" s="5"/>
      <c r="I1698" s="5"/>
      <c r="J1698" s="5"/>
    </row>
    <row r="1699" spans="2:10">
      <c r="B1699" s="1"/>
      <c r="C1699" s="1"/>
      <c r="D1699" s="1"/>
      <c r="E1699" s="8"/>
      <c r="F1699" s="8"/>
      <c r="G1699" s="8"/>
      <c r="H1699" s="5"/>
      <c r="I1699" s="5"/>
      <c r="J1699" s="5"/>
    </row>
    <row r="1700" spans="2:10">
      <c r="B1700" s="1"/>
      <c r="C1700" s="1"/>
      <c r="D1700" s="1"/>
      <c r="E1700" s="8"/>
      <c r="F1700" s="8"/>
      <c r="G1700" s="8"/>
      <c r="H1700" s="5"/>
      <c r="I1700" s="5"/>
      <c r="J1700" s="5"/>
    </row>
    <row r="1701" spans="2:10">
      <c r="B1701" s="1"/>
      <c r="C1701" s="1"/>
      <c r="D1701" s="1"/>
      <c r="E1701" s="8"/>
      <c r="F1701" s="8"/>
      <c r="G1701" s="8"/>
      <c r="H1701" s="5"/>
      <c r="I1701" s="5"/>
      <c r="J1701" s="5"/>
    </row>
    <row r="1702" spans="2:10">
      <c r="B1702" s="1"/>
      <c r="C1702" s="1"/>
      <c r="D1702" s="1"/>
      <c r="E1702" s="8"/>
      <c r="F1702" s="8"/>
      <c r="G1702" s="8"/>
      <c r="H1702" s="5"/>
      <c r="I1702" s="5"/>
      <c r="J1702" s="5"/>
    </row>
    <row r="1703" spans="2:10">
      <c r="B1703" s="1"/>
      <c r="C1703" s="1"/>
      <c r="D1703" s="1"/>
      <c r="E1703" s="8"/>
      <c r="F1703" s="8"/>
      <c r="G1703" s="8"/>
      <c r="H1703" s="5"/>
      <c r="I1703" s="5"/>
      <c r="J1703" s="5"/>
    </row>
    <row r="1704" spans="2:10">
      <c r="B1704" s="1"/>
      <c r="C1704" s="1"/>
      <c r="D1704" s="1"/>
      <c r="E1704" s="8"/>
      <c r="F1704" s="8"/>
      <c r="G1704" s="8"/>
      <c r="H1704" s="5"/>
      <c r="I1704" s="5"/>
      <c r="J1704" s="5"/>
    </row>
    <row r="1705" spans="2:10">
      <c r="B1705" s="1"/>
      <c r="C1705" s="1"/>
      <c r="D1705" s="1"/>
      <c r="E1705" s="8"/>
      <c r="F1705" s="8"/>
      <c r="G1705" s="8"/>
      <c r="H1705" s="5"/>
      <c r="I1705" s="5"/>
      <c r="J1705" s="5"/>
    </row>
    <row r="1706" spans="2:10">
      <c r="B1706" s="1"/>
      <c r="C1706" s="1"/>
      <c r="D1706" s="1"/>
      <c r="E1706" s="8"/>
      <c r="F1706" s="8"/>
      <c r="G1706" s="8"/>
      <c r="H1706" s="5"/>
      <c r="I1706" s="5"/>
      <c r="J1706" s="5"/>
    </row>
    <row r="1707" spans="2:10">
      <c r="B1707" s="1"/>
      <c r="C1707" s="1"/>
      <c r="D1707" s="1"/>
      <c r="E1707" s="8"/>
      <c r="F1707" s="8"/>
      <c r="G1707" s="8"/>
      <c r="H1707" s="5"/>
      <c r="I1707" s="5"/>
      <c r="J1707" s="5"/>
    </row>
    <row r="1708" spans="2:10">
      <c r="B1708" s="1"/>
      <c r="C1708" s="1"/>
      <c r="D1708" s="1"/>
      <c r="E1708" s="8"/>
      <c r="F1708" s="8"/>
      <c r="G1708" s="8"/>
      <c r="H1708" s="5"/>
      <c r="I1708" s="5"/>
      <c r="J1708" s="5"/>
    </row>
    <row r="1709" spans="2:10">
      <c r="B1709" s="1"/>
      <c r="C1709" s="1"/>
      <c r="D1709" s="1"/>
      <c r="E1709" s="8"/>
      <c r="F1709" s="8"/>
      <c r="G1709" s="8"/>
      <c r="H1709" s="5"/>
      <c r="I1709" s="5"/>
      <c r="J1709" s="5"/>
    </row>
    <row r="1710" spans="2:10">
      <c r="B1710" s="1"/>
      <c r="C1710" s="1"/>
      <c r="D1710" s="1"/>
      <c r="E1710" s="8"/>
      <c r="F1710" s="8"/>
      <c r="G1710" s="8"/>
      <c r="H1710" s="5"/>
      <c r="I1710" s="5"/>
      <c r="J1710" s="5"/>
    </row>
    <row r="1711" spans="2:10">
      <c r="B1711" s="1"/>
      <c r="C1711" s="1"/>
      <c r="D1711" s="1"/>
      <c r="E1711" s="8"/>
      <c r="F1711" s="8"/>
      <c r="G1711" s="8"/>
      <c r="H1711" s="5"/>
      <c r="I1711" s="5"/>
      <c r="J1711" s="5"/>
    </row>
    <row r="1712" spans="2:10">
      <c r="B1712" s="1"/>
      <c r="C1712" s="1"/>
      <c r="D1712" s="1"/>
      <c r="E1712" s="8"/>
      <c r="F1712" s="8"/>
      <c r="G1712" s="8"/>
      <c r="H1712" s="5"/>
      <c r="I1712" s="5"/>
      <c r="J1712" s="5"/>
    </row>
    <row r="1713" spans="2:10">
      <c r="B1713" s="1"/>
      <c r="C1713" s="1"/>
      <c r="D1713" s="1"/>
      <c r="E1713" s="8"/>
      <c r="F1713" s="8"/>
      <c r="G1713" s="8"/>
      <c r="H1713" s="5"/>
      <c r="I1713" s="5"/>
      <c r="J1713" s="5"/>
    </row>
    <row r="1714" spans="2:10">
      <c r="B1714" s="1"/>
      <c r="C1714" s="1"/>
      <c r="D1714" s="1"/>
      <c r="E1714" s="8"/>
      <c r="F1714" s="8"/>
      <c r="G1714" s="8"/>
      <c r="H1714" s="5"/>
      <c r="I1714" s="5"/>
      <c r="J1714" s="5"/>
    </row>
    <row r="1715" spans="2:10">
      <c r="B1715" s="1"/>
      <c r="C1715" s="1"/>
      <c r="D1715" s="1"/>
      <c r="E1715" s="8"/>
      <c r="F1715" s="8"/>
      <c r="G1715" s="8"/>
      <c r="H1715" s="5"/>
      <c r="I1715" s="5"/>
      <c r="J1715" s="5"/>
    </row>
    <row r="1716" spans="2:10">
      <c r="B1716" s="1"/>
      <c r="C1716" s="1"/>
      <c r="D1716" s="1"/>
      <c r="E1716" s="8"/>
      <c r="F1716" s="8"/>
      <c r="G1716" s="8"/>
      <c r="H1716" s="5"/>
      <c r="I1716" s="5"/>
      <c r="J1716" s="5"/>
    </row>
    <row r="1717" spans="2:10">
      <c r="B1717" s="1"/>
      <c r="C1717" s="1"/>
      <c r="D1717" s="1"/>
      <c r="E1717" s="8"/>
      <c r="F1717" s="8"/>
      <c r="G1717" s="8"/>
      <c r="H1717" s="5"/>
      <c r="I1717" s="5"/>
      <c r="J1717" s="5"/>
    </row>
    <row r="1718" spans="2:10">
      <c r="B1718" s="1"/>
      <c r="C1718" s="1"/>
      <c r="D1718" s="1"/>
      <c r="E1718" s="8"/>
      <c r="F1718" s="8"/>
      <c r="G1718" s="8"/>
      <c r="H1718" s="5"/>
      <c r="I1718" s="5"/>
      <c r="J1718" s="5"/>
    </row>
    <row r="1719" spans="2:10">
      <c r="B1719" s="1"/>
      <c r="C1719" s="1"/>
      <c r="D1719" s="1"/>
      <c r="E1719" s="8"/>
      <c r="F1719" s="8"/>
      <c r="G1719" s="8"/>
      <c r="H1719" s="5"/>
      <c r="I1719" s="5"/>
      <c r="J1719" s="5"/>
    </row>
    <row r="1720" spans="2:10">
      <c r="B1720" s="1"/>
      <c r="C1720" s="1"/>
      <c r="D1720" s="1"/>
      <c r="E1720" s="8"/>
      <c r="F1720" s="8"/>
      <c r="G1720" s="8"/>
      <c r="H1720" s="5"/>
      <c r="I1720" s="5"/>
      <c r="J1720" s="5"/>
    </row>
    <row r="1721" spans="2:10">
      <c r="B1721" s="1"/>
      <c r="C1721" s="1"/>
      <c r="D1721" s="1"/>
      <c r="E1721" s="8"/>
      <c r="F1721" s="8"/>
      <c r="G1721" s="8"/>
      <c r="H1721" s="5"/>
      <c r="I1721" s="5"/>
      <c r="J1721" s="5"/>
    </row>
    <row r="1722" spans="2:10">
      <c r="B1722" s="1"/>
      <c r="C1722" s="1"/>
      <c r="D1722" s="1"/>
      <c r="E1722" s="8"/>
      <c r="F1722" s="8"/>
      <c r="G1722" s="8"/>
      <c r="H1722" s="5"/>
      <c r="I1722" s="5"/>
      <c r="J1722" s="5"/>
    </row>
    <row r="1723" spans="2:10">
      <c r="B1723" s="1"/>
      <c r="C1723" s="1"/>
      <c r="D1723" s="1"/>
      <c r="E1723" s="8"/>
      <c r="F1723" s="8"/>
      <c r="G1723" s="8"/>
      <c r="H1723" s="5"/>
      <c r="I1723" s="5"/>
      <c r="J1723" s="5"/>
    </row>
    <row r="1724" spans="2:10">
      <c r="B1724" s="1"/>
      <c r="C1724" s="1"/>
      <c r="D1724" s="1"/>
      <c r="E1724" s="8"/>
      <c r="F1724" s="8"/>
      <c r="G1724" s="8"/>
      <c r="H1724" s="5"/>
      <c r="I1724" s="5"/>
      <c r="J1724" s="5"/>
    </row>
    <row r="1725" spans="2:10">
      <c r="B1725" s="1"/>
      <c r="C1725" s="1"/>
      <c r="D1725" s="1"/>
      <c r="E1725" s="8"/>
      <c r="F1725" s="8"/>
      <c r="G1725" s="8"/>
      <c r="H1725" s="5"/>
      <c r="I1725" s="5"/>
      <c r="J1725" s="5"/>
    </row>
    <row r="1726" spans="2:10">
      <c r="B1726" s="1"/>
      <c r="C1726" s="1"/>
      <c r="D1726" s="1"/>
      <c r="E1726" s="8"/>
      <c r="F1726" s="8"/>
      <c r="G1726" s="8"/>
      <c r="H1726" s="5"/>
      <c r="I1726" s="5"/>
      <c r="J1726" s="5"/>
    </row>
    <row r="1727" spans="2:10">
      <c r="B1727" s="1"/>
      <c r="C1727" s="1"/>
      <c r="D1727" s="1"/>
      <c r="E1727" s="8"/>
      <c r="F1727" s="8"/>
      <c r="G1727" s="8"/>
      <c r="H1727" s="5"/>
      <c r="I1727" s="5"/>
      <c r="J1727" s="5"/>
    </row>
    <row r="1728" spans="2:10">
      <c r="B1728" s="1"/>
      <c r="C1728" s="1"/>
      <c r="D1728" s="1"/>
      <c r="E1728" s="8"/>
      <c r="F1728" s="8"/>
      <c r="G1728" s="8"/>
      <c r="H1728" s="5"/>
      <c r="I1728" s="5"/>
      <c r="J1728" s="5"/>
    </row>
    <row r="1729" spans="2:10">
      <c r="B1729" s="1"/>
      <c r="C1729" s="1"/>
      <c r="D1729" s="1"/>
      <c r="E1729" s="8"/>
      <c r="F1729" s="8"/>
      <c r="G1729" s="8"/>
      <c r="H1729" s="5"/>
      <c r="I1729" s="5"/>
      <c r="J1729" s="5"/>
    </row>
    <row r="1730" spans="2:10">
      <c r="B1730" s="1"/>
      <c r="C1730" s="1"/>
      <c r="D1730" s="1"/>
      <c r="E1730" s="8"/>
      <c r="F1730" s="8"/>
      <c r="G1730" s="8"/>
      <c r="H1730" s="5"/>
      <c r="I1730" s="5"/>
      <c r="J1730" s="5"/>
    </row>
    <row r="1731" spans="2:10">
      <c r="B1731" s="1"/>
      <c r="C1731" s="1"/>
      <c r="D1731" s="1"/>
      <c r="E1731" s="8"/>
      <c r="F1731" s="8"/>
      <c r="G1731" s="8"/>
      <c r="H1731" s="5"/>
      <c r="I1731" s="5"/>
      <c r="J1731" s="5"/>
    </row>
    <row r="1732" spans="2:10">
      <c r="B1732" s="1"/>
      <c r="C1732" s="1"/>
      <c r="D1732" s="1"/>
      <c r="E1732" s="8"/>
      <c r="F1732" s="8"/>
      <c r="G1732" s="8"/>
      <c r="H1732" s="5"/>
      <c r="I1732" s="5"/>
      <c r="J1732" s="5"/>
    </row>
    <row r="1733" spans="2:10">
      <c r="B1733" s="1"/>
      <c r="C1733" s="1"/>
      <c r="D1733" s="1"/>
      <c r="E1733" s="8"/>
      <c r="F1733" s="8"/>
      <c r="G1733" s="8"/>
      <c r="H1733" s="5"/>
      <c r="I1733" s="5"/>
      <c r="J1733" s="5"/>
    </row>
    <row r="1734" spans="2:10">
      <c r="B1734" s="1"/>
      <c r="C1734" s="1"/>
      <c r="D1734" s="1"/>
      <c r="E1734" s="8"/>
      <c r="F1734" s="8"/>
      <c r="G1734" s="8"/>
      <c r="H1734" s="5"/>
      <c r="I1734" s="5"/>
      <c r="J1734" s="5"/>
    </row>
    <row r="1735" spans="2:10">
      <c r="B1735" s="1"/>
      <c r="C1735" s="1"/>
      <c r="D1735" s="1"/>
      <c r="E1735" s="8"/>
      <c r="F1735" s="8"/>
      <c r="G1735" s="8"/>
      <c r="H1735" s="5"/>
      <c r="I1735" s="5"/>
      <c r="J1735" s="5"/>
    </row>
    <row r="1736" spans="2:10">
      <c r="B1736" s="1"/>
      <c r="C1736" s="1"/>
      <c r="D1736" s="1"/>
      <c r="E1736" s="8"/>
      <c r="F1736" s="8"/>
      <c r="G1736" s="8"/>
      <c r="H1736" s="5"/>
      <c r="I1736" s="5"/>
      <c r="J1736" s="5"/>
    </row>
    <row r="1737" spans="2:10">
      <c r="B1737" s="1"/>
      <c r="C1737" s="1"/>
      <c r="D1737" s="1"/>
      <c r="E1737" s="8"/>
      <c r="F1737" s="8"/>
      <c r="G1737" s="8"/>
      <c r="H1737" s="5"/>
      <c r="I1737" s="5"/>
      <c r="J1737" s="5"/>
    </row>
    <row r="1738" spans="2:10">
      <c r="B1738" s="1"/>
      <c r="C1738" s="1"/>
      <c r="D1738" s="1"/>
      <c r="E1738" s="8"/>
      <c r="F1738" s="8"/>
      <c r="G1738" s="8"/>
      <c r="H1738" s="5"/>
      <c r="I1738" s="5"/>
      <c r="J1738" s="5"/>
    </row>
    <row r="1739" spans="2:10">
      <c r="B1739" s="1"/>
      <c r="C1739" s="1"/>
      <c r="D1739" s="1"/>
      <c r="E1739" s="8"/>
      <c r="F1739" s="8"/>
      <c r="G1739" s="8"/>
      <c r="H1739" s="5"/>
      <c r="I1739" s="5"/>
      <c r="J1739" s="5"/>
    </row>
    <row r="1740" spans="2:10">
      <c r="B1740" s="1"/>
      <c r="C1740" s="1"/>
      <c r="D1740" s="1"/>
      <c r="E1740" s="8"/>
      <c r="F1740" s="8"/>
      <c r="G1740" s="8"/>
      <c r="H1740" s="5"/>
      <c r="I1740" s="5"/>
      <c r="J1740" s="5"/>
    </row>
    <row r="1741" spans="2:10">
      <c r="B1741" s="1"/>
      <c r="C1741" s="1"/>
      <c r="D1741" s="1"/>
      <c r="E1741" s="8"/>
      <c r="F1741" s="8"/>
      <c r="G1741" s="8"/>
      <c r="H1741" s="5"/>
      <c r="I1741" s="5"/>
      <c r="J1741" s="5"/>
    </row>
    <row r="1742" spans="2:10">
      <c r="B1742" s="1"/>
      <c r="C1742" s="1"/>
      <c r="D1742" s="1"/>
      <c r="E1742" s="8"/>
      <c r="F1742" s="8"/>
      <c r="G1742" s="8"/>
      <c r="H1742" s="5"/>
      <c r="I1742" s="5"/>
      <c r="J1742" s="5"/>
    </row>
    <row r="1743" spans="2:10">
      <c r="B1743" s="1"/>
      <c r="C1743" s="1"/>
      <c r="D1743" s="1"/>
      <c r="E1743" s="8"/>
      <c r="F1743" s="8"/>
      <c r="G1743" s="8"/>
      <c r="H1743" s="5"/>
      <c r="I1743" s="5"/>
      <c r="J1743" s="5"/>
    </row>
    <row r="1744" spans="2:10">
      <c r="B1744" s="1"/>
      <c r="C1744" s="1"/>
      <c r="D1744" s="1"/>
      <c r="E1744" s="8"/>
      <c r="F1744" s="8"/>
      <c r="G1744" s="8"/>
      <c r="H1744" s="5"/>
      <c r="I1744" s="5"/>
      <c r="J1744" s="5"/>
    </row>
    <row r="1745" spans="2:10">
      <c r="B1745" s="1"/>
      <c r="C1745" s="1"/>
      <c r="D1745" s="1"/>
      <c r="E1745" s="8"/>
      <c r="F1745" s="8"/>
      <c r="G1745" s="8"/>
      <c r="H1745" s="5"/>
      <c r="I1745" s="5"/>
      <c r="J1745" s="5"/>
    </row>
    <row r="1746" spans="2:10">
      <c r="B1746" s="1"/>
      <c r="C1746" s="1"/>
      <c r="D1746" s="1"/>
      <c r="E1746" s="8"/>
      <c r="F1746" s="8"/>
      <c r="G1746" s="8"/>
      <c r="H1746" s="5"/>
      <c r="I1746" s="5"/>
      <c r="J1746" s="5"/>
    </row>
    <row r="1747" spans="2:10">
      <c r="B1747" s="1"/>
      <c r="C1747" s="1"/>
      <c r="D1747" s="1"/>
      <c r="E1747" s="8"/>
      <c r="F1747" s="8"/>
      <c r="G1747" s="8"/>
      <c r="H1747" s="5"/>
      <c r="I1747" s="5"/>
      <c r="J1747" s="5"/>
    </row>
    <row r="1748" spans="2:10">
      <c r="B1748" s="1"/>
      <c r="C1748" s="1"/>
      <c r="D1748" s="1"/>
      <c r="E1748" s="8"/>
      <c r="F1748" s="8"/>
      <c r="G1748" s="8"/>
      <c r="H1748" s="5"/>
      <c r="I1748" s="5"/>
      <c r="J1748" s="5"/>
    </row>
    <row r="1749" spans="2:10">
      <c r="B1749" s="1"/>
      <c r="C1749" s="1"/>
      <c r="D1749" s="1"/>
      <c r="E1749" s="8"/>
      <c r="F1749" s="8"/>
      <c r="G1749" s="8"/>
      <c r="H1749" s="5"/>
      <c r="I1749" s="5"/>
      <c r="J1749" s="5"/>
    </row>
    <row r="1750" spans="2:10">
      <c r="B1750" s="1"/>
      <c r="C1750" s="1"/>
      <c r="D1750" s="1"/>
      <c r="E1750" s="8"/>
      <c r="F1750" s="8"/>
      <c r="G1750" s="8"/>
      <c r="H1750" s="5"/>
      <c r="I1750" s="5"/>
      <c r="J1750" s="5"/>
    </row>
    <row r="1751" spans="2:10">
      <c r="B1751" s="1"/>
      <c r="C1751" s="1"/>
      <c r="D1751" s="1"/>
      <c r="E1751" s="8"/>
      <c r="F1751" s="8"/>
      <c r="G1751" s="8"/>
      <c r="H1751" s="5"/>
      <c r="I1751" s="5"/>
      <c r="J1751" s="5"/>
    </row>
    <row r="1752" spans="2:10">
      <c r="B1752" s="1"/>
      <c r="C1752" s="1"/>
      <c r="D1752" s="1"/>
      <c r="E1752" s="8"/>
      <c r="F1752" s="8"/>
      <c r="G1752" s="8"/>
      <c r="H1752" s="5"/>
      <c r="I1752" s="5"/>
      <c r="J1752" s="5"/>
    </row>
    <row r="1753" spans="2:10">
      <c r="B1753" s="1"/>
      <c r="C1753" s="1"/>
      <c r="D1753" s="1"/>
      <c r="E1753" s="8"/>
      <c r="F1753" s="8"/>
      <c r="G1753" s="8"/>
      <c r="H1753" s="5"/>
      <c r="I1753" s="5"/>
      <c r="J1753" s="5"/>
    </row>
    <row r="1754" spans="2:10">
      <c r="B1754" s="1"/>
      <c r="C1754" s="1"/>
      <c r="D1754" s="1"/>
      <c r="E1754" s="8"/>
      <c r="F1754" s="8"/>
      <c r="G1754" s="8"/>
      <c r="H1754" s="5"/>
      <c r="I1754" s="5"/>
      <c r="J1754" s="5"/>
    </row>
    <row r="1755" spans="2:10">
      <c r="B1755" s="1"/>
      <c r="C1755" s="1"/>
      <c r="D1755" s="1"/>
      <c r="E1755" s="8"/>
      <c r="F1755" s="8"/>
      <c r="G1755" s="8"/>
      <c r="H1755" s="5"/>
      <c r="I1755" s="5"/>
      <c r="J1755" s="5"/>
    </row>
    <row r="1756" spans="2:10">
      <c r="B1756" s="1"/>
      <c r="C1756" s="1"/>
      <c r="D1756" s="1"/>
      <c r="E1756" s="8"/>
      <c r="F1756" s="8"/>
      <c r="G1756" s="8"/>
      <c r="H1756" s="5"/>
      <c r="I1756" s="5"/>
      <c r="J1756" s="5"/>
    </row>
    <row r="1757" spans="2:10">
      <c r="B1757" s="1"/>
      <c r="C1757" s="1"/>
      <c r="D1757" s="1"/>
      <c r="E1757" s="8"/>
      <c r="F1757" s="8"/>
      <c r="G1757" s="8"/>
      <c r="H1757" s="5"/>
      <c r="I1757" s="5"/>
      <c r="J1757" s="5"/>
    </row>
    <row r="1758" spans="2:10">
      <c r="B1758" s="1"/>
      <c r="C1758" s="1"/>
      <c r="D1758" s="1"/>
      <c r="E1758" s="8"/>
      <c r="F1758" s="8"/>
      <c r="G1758" s="8"/>
      <c r="H1758" s="5"/>
      <c r="I1758" s="5"/>
      <c r="J1758" s="5"/>
    </row>
    <row r="1759" spans="2:10">
      <c r="B1759" s="1"/>
      <c r="C1759" s="1"/>
      <c r="D1759" s="1"/>
      <c r="E1759" s="8"/>
      <c r="F1759" s="8"/>
      <c r="G1759" s="8"/>
      <c r="H1759" s="5"/>
      <c r="I1759" s="5"/>
      <c r="J1759" s="5"/>
    </row>
    <row r="1760" spans="2:10">
      <c r="B1760" s="1"/>
      <c r="C1760" s="1"/>
      <c r="D1760" s="1"/>
      <c r="E1760" s="8"/>
      <c r="F1760" s="8"/>
      <c r="G1760" s="8"/>
      <c r="H1760" s="5"/>
      <c r="I1760" s="5"/>
      <c r="J1760" s="5"/>
    </row>
    <row r="1761" spans="2:10">
      <c r="B1761" s="1"/>
      <c r="C1761" s="1"/>
      <c r="D1761" s="1"/>
      <c r="E1761" s="8"/>
      <c r="F1761" s="8"/>
      <c r="G1761" s="8"/>
      <c r="H1761" s="5"/>
      <c r="I1761" s="5"/>
      <c r="J1761" s="5"/>
    </row>
    <row r="1762" spans="2:10">
      <c r="B1762" s="1"/>
      <c r="C1762" s="1"/>
      <c r="D1762" s="1"/>
      <c r="E1762" s="8"/>
      <c r="F1762" s="8"/>
      <c r="G1762" s="8"/>
      <c r="H1762" s="5"/>
      <c r="I1762" s="5"/>
      <c r="J1762" s="5"/>
    </row>
    <row r="1763" spans="2:10">
      <c r="B1763" s="1"/>
      <c r="C1763" s="1"/>
      <c r="D1763" s="1"/>
      <c r="E1763" s="8"/>
      <c r="F1763" s="8"/>
      <c r="G1763" s="8"/>
      <c r="H1763" s="5"/>
      <c r="I1763" s="5"/>
      <c r="J1763" s="5"/>
    </row>
    <row r="1764" spans="2:10">
      <c r="B1764" s="1"/>
      <c r="C1764" s="1"/>
      <c r="D1764" s="1"/>
      <c r="E1764" s="8"/>
      <c r="F1764" s="8"/>
      <c r="G1764" s="8"/>
      <c r="H1764" s="5"/>
      <c r="I1764" s="5"/>
      <c r="J1764" s="5"/>
    </row>
    <row r="1765" spans="2:10">
      <c r="B1765" s="1"/>
      <c r="C1765" s="1"/>
      <c r="D1765" s="1"/>
      <c r="E1765" s="8"/>
      <c r="F1765" s="8"/>
      <c r="G1765" s="8"/>
      <c r="H1765" s="5"/>
      <c r="I1765" s="5"/>
      <c r="J1765" s="5"/>
    </row>
    <row r="1766" spans="2:10">
      <c r="B1766" s="1"/>
      <c r="C1766" s="1"/>
      <c r="D1766" s="1"/>
      <c r="E1766" s="8"/>
      <c r="F1766" s="8"/>
      <c r="G1766" s="8"/>
      <c r="H1766" s="5"/>
      <c r="I1766" s="5"/>
      <c r="J1766" s="5"/>
    </row>
    <row r="1767" spans="2:10">
      <c r="B1767" s="1"/>
      <c r="C1767" s="1"/>
      <c r="D1767" s="1"/>
      <c r="E1767" s="8"/>
      <c r="F1767" s="8"/>
      <c r="G1767" s="8"/>
      <c r="H1767" s="5"/>
      <c r="I1767" s="5"/>
      <c r="J1767" s="5"/>
    </row>
    <row r="1768" spans="2:10">
      <c r="B1768" s="1"/>
      <c r="C1768" s="1"/>
      <c r="D1768" s="1"/>
      <c r="E1768" s="8"/>
      <c r="F1768" s="8"/>
      <c r="G1768" s="8"/>
      <c r="H1768" s="5"/>
      <c r="I1768" s="5"/>
      <c r="J1768" s="5"/>
    </row>
    <row r="1769" spans="2:10">
      <c r="B1769" s="1"/>
      <c r="C1769" s="1"/>
      <c r="D1769" s="1"/>
      <c r="E1769" s="8"/>
      <c r="F1769" s="8"/>
      <c r="G1769" s="8"/>
      <c r="H1769" s="5"/>
      <c r="I1769" s="5"/>
      <c r="J1769" s="5"/>
    </row>
    <row r="1770" spans="2:10">
      <c r="B1770" s="1"/>
      <c r="C1770" s="1"/>
      <c r="D1770" s="1"/>
      <c r="E1770" s="8"/>
      <c r="F1770" s="8"/>
      <c r="G1770" s="8"/>
      <c r="H1770" s="5"/>
      <c r="I1770" s="5"/>
      <c r="J1770" s="5"/>
    </row>
    <row r="1771" spans="2:10">
      <c r="B1771" s="1"/>
      <c r="C1771" s="1"/>
      <c r="D1771" s="1"/>
      <c r="E1771" s="8"/>
      <c r="F1771" s="8"/>
      <c r="G1771" s="8"/>
      <c r="H1771" s="5"/>
      <c r="I1771" s="5"/>
      <c r="J1771" s="5"/>
    </row>
    <row r="1772" spans="2:10">
      <c r="B1772" s="1"/>
      <c r="C1772" s="1"/>
      <c r="D1772" s="1"/>
      <c r="E1772" s="8"/>
      <c r="F1772" s="8"/>
      <c r="G1772" s="8"/>
      <c r="H1772" s="5"/>
      <c r="I1772" s="5"/>
      <c r="J1772" s="5"/>
    </row>
    <row r="1773" spans="2:10">
      <c r="B1773" s="1"/>
      <c r="C1773" s="1"/>
      <c r="D1773" s="1"/>
      <c r="E1773" s="8"/>
      <c r="F1773" s="8"/>
      <c r="G1773" s="8"/>
      <c r="H1773" s="5"/>
      <c r="I1773" s="5"/>
      <c r="J1773" s="5"/>
    </row>
    <row r="1774" spans="2:10">
      <c r="B1774" s="1"/>
      <c r="C1774" s="1"/>
      <c r="D1774" s="1"/>
      <c r="E1774" s="8"/>
      <c r="F1774" s="8"/>
      <c r="G1774" s="8"/>
      <c r="H1774" s="5"/>
      <c r="I1774" s="5"/>
      <c r="J1774" s="5"/>
    </row>
    <row r="1775" spans="2:10">
      <c r="B1775" s="1"/>
      <c r="C1775" s="1"/>
      <c r="D1775" s="1"/>
      <c r="E1775" s="8"/>
      <c r="F1775" s="8"/>
      <c r="G1775" s="8"/>
      <c r="H1775" s="5"/>
      <c r="I1775" s="5"/>
      <c r="J1775" s="5"/>
    </row>
    <row r="1776" spans="2:10">
      <c r="B1776" s="1"/>
      <c r="C1776" s="1"/>
      <c r="D1776" s="1"/>
      <c r="E1776" s="8"/>
      <c r="F1776" s="8"/>
      <c r="G1776" s="8"/>
      <c r="H1776" s="5"/>
      <c r="I1776" s="5"/>
      <c r="J1776" s="5"/>
    </row>
    <row r="1777" spans="2:10">
      <c r="B1777" s="1"/>
      <c r="C1777" s="1"/>
      <c r="D1777" s="1"/>
      <c r="E1777" s="8"/>
      <c r="F1777" s="8"/>
      <c r="G1777" s="8"/>
      <c r="H1777" s="5"/>
      <c r="I1777" s="5"/>
      <c r="J1777" s="5"/>
    </row>
    <row r="1778" spans="2:10">
      <c r="B1778" s="1"/>
      <c r="C1778" s="1"/>
      <c r="D1778" s="1"/>
      <c r="E1778" s="8"/>
      <c r="F1778" s="8"/>
      <c r="G1778" s="8"/>
      <c r="H1778" s="5"/>
      <c r="I1778" s="5"/>
      <c r="J1778" s="5"/>
    </row>
    <row r="1779" spans="2:10">
      <c r="B1779" s="1"/>
      <c r="C1779" s="1"/>
      <c r="D1779" s="1"/>
      <c r="E1779" s="8"/>
      <c r="F1779" s="8"/>
      <c r="G1779" s="8"/>
      <c r="H1779" s="5"/>
      <c r="I1779" s="5"/>
      <c r="J1779" s="5"/>
    </row>
    <row r="1780" spans="2:10">
      <c r="B1780" s="1"/>
      <c r="C1780" s="1"/>
      <c r="D1780" s="1"/>
      <c r="E1780" s="8"/>
      <c r="F1780" s="8"/>
      <c r="G1780" s="8"/>
      <c r="H1780" s="5"/>
      <c r="I1780" s="5"/>
      <c r="J1780" s="5"/>
    </row>
    <row r="1781" spans="2:10">
      <c r="B1781" s="1"/>
      <c r="C1781" s="1"/>
      <c r="D1781" s="1"/>
      <c r="E1781" s="8"/>
      <c r="F1781" s="8"/>
      <c r="G1781" s="8"/>
      <c r="H1781" s="5"/>
      <c r="I1781" s="5"/>
      <c r="J1781" s="5"/>
    </row>
    <row r="1782" spans="2:10">
      <c r="B1782" s="1"/>
      <c r="C1782" s="1"/>
      <c r="D1782" s="1"/>
      <c r="E1782" s="8"/>
      <c r="F1782" s="8"/>
      <c r="G1782" s="8"/>
      <c r="H1782" s="5"/>
      <c r="I1782" s="5"/>
      <c r="J1782" s="5"/>
    </row>
    <row r="1783" spans="2:10">
      <c r="B1783" s="1"/>
      <c r="C1783" s="1"/>
      <c r="D1783" s="1"/>
      <c r="E1783" s="8"/>
      <c r="F1783" s="8"/>
      <c r="G1783" s="8"/>
      <c r="H1783" s="5"/>
      <c r="I1783" s="5"/>
      <c r="J1783" s="5"/>
    </row>
    <row r="1784" spans="2:10">
      <c r="B1784" s="1"/>
      <c r="C1784" s="1"/>
      <c r="D1784" s="1"/>
      <c r="E1784" s="8"/>
      <c r="F1784" s="8"/>
      <c r="G1784" s="8"/>
      <c r="H1784" s="5"/>
      <c r="I1784" s="5"/>
      <c r="J1784" s="5"/>
    </row>
    <row r="1785" spans="2:10">
      <c r="B1785" s="1"/>
      <c r="C1785" s="1"/>
      <c r="D1785" s="1"/>
      <c r="E1785" s="8"/>
      <c r="F1785" s="8"/>
      <c r="G1785" s="8"/>
      <c r="H1785" s="5"/>
      <c r="I1785" s="5"/>
      <c r="J1785" s="5"/>
    </row>
    <row r="1786" spans="2:10">
      <c r="B1786" s="1"/>
      <c r="C1786" s="1"/>
      <c r="D1786" s="1"/>
      <c r="E1786" s="8"/>
      <c r="F1786" s="8"/>
      <c r="G1786" s="8"/>
      <c r="H1786" s="5"/>
      <c r="I1786" s="5"/>
      <c r="J1786" s="5"/>
    </row>
    <row r="1787" spans="2:10">
      <c r="B1787" s="1"/>
      <c r="C1787" s="1"/>
      <c r="D1787" s="1"/>
      <c r="E1787" s="8"/>
      <c r="F1787" s="8"/>
      <c r="G1787" s="8"/>
      <c r="H1787" s="5"/>
      <c r="I1787" s="5"/>
      <c r="J1787" s="5"/>
    </row>
    <row r="1788" spans="2:10">
      <c r="B1788" s="1"/>
      <c r="C1788" s="1"/>
      <c r="D1788" s="1"/>
      <c r="E1788" s="8"/>
      <c r="F1788" s="8"/>
      <c r="G1788" s="8"/>
      <c r="H1788" s="5"/>
      <c r="I1788" s="5"/>
      <c r="J1788" s="5"/>
    </row>
    <row r="1789" spans="2:10">
      <c r="B1789" s="1"/>
      <c r="C1789" s="1"/>
      <c r="D1789" s="1"/>
      <c r="E1789" s="8"/>
      <c r="F1789" s="8"/>
      <c r="G1789" s="8"/>
      <c r="H1789" s="5"/>
      <c r="I1789" s="5"/>
      <c r="J1789" s="5"/>
    </row>
    <row r="1790" spans="2:10">
      <c r="B1790" s="1"/>
      <c r="C1790" s="1"/>
      <c r="D1790" s="1"/>
      <c r="E1790" s="8"/>
      <c r="F1790" s="8"/>
      <c r="G1790" s="8"/>
      <c r="H1790" s="5"/>
      <c r="I1790" s="5"/>
      <c r="J1790" s="5"/>
    </row>
    <row r="1791" spans="2:10">
      <c r="B1791" s="1"/>
      <c r="C1791" s="1"/>
      <c r="D1791" s="1"/>
      <c r="E1791" s="8"/>
      <c r="F1791" s="8"/>
      <c r="G1791" s="8"/>
      <c r="H1791" s="5"/>
      <c r="I1791" s="5"/>
      <c r="J1791" s="5"/>
    </row>
    <row r="1792" spans="2:10">
      <c r="B1792" s="1"/>
      <c r="C1792" s="1"/>
      <c r="D1792" s="1"/>
      <c r="E1792" s="8"/>
      <c r="F1792" s="8"/>
      <c r="G1792" s="8"/>
      <c r="H1792" s="5"/>
      <c r="I1792" s="5"/>
      <c r="J1792" s="5"/>
    </row>
    <row r="1793" spans="2:10">
      <c r="B1793" s="1"/>
      <c r="C1793" s="1"/>
      <c r="D1793" s="1"/>
      <c r="E1793" s="8"/>
      <c r="F1793" s="8"/>
      <c r="G1793" s="8"/>
      <c r="H1793" s="5"/>
      <c r="I1793" s="5"/>
      <c r="J1793" s="5"/>
    </row>
    <row r="1794" spans="2:10">
      <c r="B1794" s="1"/>
      <c r="C1794" s="1"/>
      <c r="D1794" s="1"/>
      <c r="E1794" s="8"/>
      <c r="F1794" s="8"/>
      <c r="G1794" s="8"/>
      <c r="H1794" s="5"/>
      <c r="I1794" s="5"/>
      <c r="J1794" s="5"/>
    </row>
    <row r="1795" spans="2:10">
      <c r="B1795" s="1"/>
      <c r="C1795" s="1"/>
      <c r="D1795" s="1"/>
      <c r="E1795" s="8"/>
      <c r="F1795" s="8"/>
      <c r="G1795" s="8"/>
      <c r="H1795" s="5"/>
      <c r="I1795" s="5"/>
      <c r="J1795" s="5"/>
    </row>
    <row r="1796" spans="2:10">
      <c r="B1796" s="1"/>
      <c r="C1796" s="1"/>
      <c r="D1796" s="1"/>
      <c r="E1796" s="8"/>
      <c r="F1796" s="8"/>
      <c r="G1796" s="8"/>
      <c r="H1796" s="5"/>
      <c r="I1796" s="5"/>
      <c r="J1796" s="5"/>
    </row>
    <row r="1797" spans="2:10">
      <c r="B1797" s="1"/>
      <c r="C1797" s="1"/>
      <c r="D1797" s="1"/>
      <c r="E1797" s="8"/>
      <c r="F1797" s="8"/>
      <c r="G1797" s="8"/>
      <c r="H1797" s="5"/>
      <c r="I1797" s="5"/>
      <c r="J1797" s="5"/>
    </row>
    <row r="1798" spans="2:10">
      <c r="B1798" s="1"/>
      <c r="C1798" s="1"/>
      <c r="D1798" s="1"/>
      <c r="E1798" s="8"/>
      <c r="F1798" s="8"/>
      <c r="G1798" s="8"/>
      <c r="H1798" s="5"/>
      <c r="I1798" s="5"/>
      <c r="J1798" s="5"/>
    </row>
    <row r="1799" spans="2:10">
      <c r="B1799" s="1"/>
      <c r="C1799" s="1"/>
      <c r="D1799" s="1"/>
      <c r="E1799" s="8"/>
      <c r="F1799" s="8"/>
      <c r="G1799" s="8"/>
      <c r="H1799" s="5"/>
      <c r="I1799" s="5"/>
      <c r="J1799" s="5"/>
    </row>
    <row r="1800" spans="2:10">
      <c r="B1800" s="1"/>
      <c r="C1800" s="1"/>
      <c r="D1800" s="1"/>
      <c r="E1800" s="8"/>
      <c r="F1800" s="8"/>
      <c r="G1800" s="8"/>
      <c r="H1800" s="5"/>
      <c r="I1800" s="5"/>
      <c r="J1800" s="5"/>
    </row>
    <row r="1801" spans="2:10">
      <c r="B1801" s="1"/>
      <c r="C1801" s="1"/>
      <c r="D1801" s="1"/>
      <c r="E1801" s="8"/>
      <c r="F1801" s="8"/>
      <c r="G1801" s="8"/>
      <c r="H1801" s="5"/>
      <c r="I1801" s="5"/>
      <c r="J1801" s="5"/>
    </row>
    <row r="1802" spans="2:10">
      <c r="B1802" s="1"/>
      <c r="C1802" s="1"/>
      <c r="D1802" s="1"/>
      <c r="E1802" s="8"/>
      <c r="F1802" s="8"/>
      <c r="G1802" s="8"/>
      <c r="H1802" s="5"/>
      <c r="I1802" s="5"/>
      <c r="J1802" s="5"/>
    </row>
    <row r="1803" spans="2:10">
      <c r="B1803" s="1"/>
      <c r="C1803" s="1"/>
      <c r="D1803" s="1"/>
      <c r="E1803" s="8"/>
      <c r="F1803" s="8"/>
      <c r="G1803" s="8"/>
      <c r="H1803" s="5"/>
      <c r="I1803" s="5"/>
      <c r="J1803" s="5"/>
    </row>
    <row r="1804" spans="2:10">
      <c r="B1804" s="1"/>
      <c r="C1804" s="1"/>
      <c r="D1804" s="1"/>
      <c r="E1804" s="8"/>
      <c r="F1804" s="8"/>
      <c r="G1804" s="8"/>
      <c r="H1804" s="5"/>
      <c r="I1804" s="5"/>
      <c r="J1804" s="5"/>
    </row>
    <row r="1805" spans="2:10">
      <c r="B1805" s="1"/>
      <c r="C1805" s="1"/>
      <c r="D1805" s="1"/>
      <c r="E1805" s="8"/>
      <c r="F1805" s="8"/>
      <c r="G1805" s="8"/>
      <c r="H1805" s="5"/>
      <c r="I1805" s="5"/>
      <c r="J1805" s="5"/>
    </row>
    <row r="1806" spans="2:10">
      <c r="B1806" s="1"/>
      <c r="C1806" s="1"/>
      <c r="D1806" s="1"/>
      <c r="E1806" s="8"/>
      <c r="F1806" s="8"/>
      <c r="G1806" s="8"/>
      <c r="H1806" s="5"/>
      <c r="I1806" s="5"/>
      <c r="J1806" s="5"/>
    </row>
    <row r="1807" spans="2:10">
      <c r="B1807" s="1"/>
      <c r="C1807" s="1"/>
      <c r="D1807" s="1"/>
      <c r="E1807" s="8"/>
      <c r="F1807" s="8"/>
      <c r="G1807" s="8"/>
      <c r="H1807" s="5"/>
      <c r="I1807" s="5"/>
      <c r="J1807" s="5"/>
    </row>
    <row r="1808" spans="2:10">
      <c r="B1808" s="1"/>
      <c r="C1808" s="1"/>
      <c r="D1808" s="1"/>
      <c r="E1808" s="8"/>
      <c r="F1808" s="8"/>
      <c r="G1808" s="8"/>
      <c r="H1808" s="5"/>
      <c r="I1808" s="5"/>
      <c r="J1808" s="5"/>
    </row>
    <row r="1809" spans="2:10">
      <c r="B1809" s="1"/>
      <c r="C1809" s="1"/>
      <c r="D1809" s="1"/>
      <c r="E1809" s="8"/>
      <c r="F1809" s="8"/>
      <c r="G1809" s="8"/>
      <c r="H1809" s="5"/>
      <c r="I1809" s="5"/>
      <c r="J1809" s="5"/>
    </row>
    <row r="1810" spans="2:10">
      <c r="B1810" s="1"/>
      <c r="C1810" s="1"/>
      <c r="D1810" s="1"/>
      <c r="E1810" s="8"/>
      <c r="F1810" s="8"/>
      <c r="G1810" s="8"/>
      <c r="H1810" s="5"/>
      <c r="I1810" s="5"/>
      <c r="J1810" s="5"/>
    </row>
    <row r="1811" spans="2:10">
      <c r="B1811" s="1"/>
      <c r="C1811" s="1"/>
      <c r="D1811" s="1"/>
      <c r="E1811" s="8"/>
      <c r="F1811" s="8"/>
      <c r="G1811" s="8"/>
      <c r="H1811" s="5"/>
      <c r="I1811" s="5"/>
      <c r="J1811" s="5"/>
    </row>
    <row r="1812" spans="2:10">
      <c r="B1812" s="1"/>
      <c r="C1812" s="1"/>
      <c r="D1812" s="1"/>
      <c r="E1812" s="8"/>
      <c r="F1812" s="8"/>
      <c r="G1812" s="8"/>
      <c r="H1812" s="5"/>
      <c r="I1812" s="5"/>
      <c r="J1812" s="5"/>
    </row>
    <row r="1813" spans="2:10">
      <c r="B1813" s="1"/>
      <c r="C1813" s="1"/>
      <c r="D1813" s="1"/>
      <c r="E1813" s="8"/>
      <c r="F1813" s="8"/>
      <c r="G1813" s="8"/>
      <c r="H1813" s="5"/>
      <c r="I1813" s="5"/>
      <c r="J1813" s="5"/>
    </row>
    <row r="1814" spans="2:10">
      <c r="B1814" s="1"/>
      <c r="C1814" s="1"/>
      <c r="D1814" s="1"/>
      <c r="E1814" s="8"/>
      <c r="F1814" s="8"/>
      <c r="G1814" s="8"/>
      <c r="H1814" s="5"/>
      <c r="I1814" s="5"/>
      <c r="J1814" s="5"/>
    </row>
    <row r="1815" spans="2:10">
      <c r="B1815" s="1"/>
      <c r="C1815" s="1"/>
      <c r="D1815" s="1"/>
      <c r="E1815" s="8"/>
      <c r="F1815" s="8"/>
      <c r="G1815" s="8"/>
      <c r="H1815" s="5"/>
      <c r="I1815" s="5"/>
      <c r="J1815" s="5"/>
    </row>
    <row r="1816" spans="2:10">
      <c r="B1816" s="1"/>
      <c r="C1816" s="1"/>
      <c r="D1816" s="1"/>
      <c r="E1816" s="8"/>
      <c r="F1816" s="8"/>
      <c r="G1816" s="8"/>
      <c r="H1816" s="5"/>
      <c r="I1816" s="5"/>
      <c r="J1816" s="5"/>
    </row>
    <row r="1817" spans="2:10">
      <c r="B1817" s="1"/>
      <c r="C1817" s="1"/>
      <c r="D1817" s="1"/>
      <c r="E1817" s="8"/>
      <c r="F1817" s="8"/>
      <c r="G1817" s="8"/>
      <c r="H1817" s="5"/>
      <c r="I1817" s="5"/>
      <c r="J1817" s="5"/>
    </row>
    <row r="1818" spans="2:10">
      <c r="B1818" s="1"/>
      <c r="C1818" s="1"/>
      <c r="D1818" s="1"/>
      <c r="E1818" s="8"/>
      <c r="F1818" s="8"/>
      <c r="G1818" s="8"/>
      <c r="H1818" s="5"/>
      <c r="I1818" s="5"/>
      <c r="J1818" s="5"/>
    </row>
    <row r="1819" spans="2:10">
      <c r="B1819" s="1"/>
      <c r="C1819" s="1"/>
      <c r="D1819" s="1"/>
      <c r="E1819" s="8"/>
      <c r="F1819" s="8"/>
      <c r="G1819" s="8"/>
      <c r="H1819" s="5"/>
      <c r="I1819" s="5"/>
      <c r="J1819" s="5"/>
    </row>
    <row r="1820" spans="2:10">
      <c r="B1820" s="1"/>
      <c r="C1820" s="1"/>
      <c r="D1820" s="1"/>
      <c r="E1820" s="8"/>
      <c r="F1820" s="8"/>
      <c r="G1820" s="8"/>
      <c r="H1820" s="5"/>
      <c r="I1820" s="5"/>
      <c r="J1820" s="5"/>
    </row>
    <row r="1821" spans="2:10">
      <c r="B1821" s="1"/>
      <c r="C1821" s="1"/>
      <c r="D1821" s="1"/>
      <c r="E1821" s="8"/>
      <c r="F1821" s="8"/>
      <c r="G1821" s="8"/>
      <c r="H1821" s="5"/>
      <c r="I1821" s="5"/>
      <c r="J1821" s="5"/>
    </row>
    <row r="1822" spans="2:10">
      <c r="B1822" s="1"/>
      <c r="C1822" s="1"/>
      <c r="D1822" s="1"/>
      <c r="E1822" s="8"/>
      <c r="F1822" s="8"/>
      <c r="G1822" s="8"/>
      <c r="H1822" s="5"/>
      <c r="I1822" s="5"/>
      <c r="J1822" s="5"/>
    </row>
    <row r="1823" spans="2:10">
      <c r="B1823" s="1"/>
      <c r="C1823" s="1"/>
      <c r="D1823" s="1"/>
      <c r="E1823" s="8"/>
      <c r="F1823" s="8"/>
      <c r="G1823" s="8"/>
      <c r="H1823" s="5"/>
      <c r="I1823" s="5"/>
      <c r="J1823" s="5"/>
    </row>
    <row r="1824" spans="2:10">
      <c r="B1824" s="1"/>
      <c r="C1824" s="1"/>
      <c r="D1824" s="1"/>
      <c r="E1824" s="8"/>
      <c r="F1824" s="8"/>
      <c r="G1824" s="8"/>
      <c r="H1824" s="5"/>
      <c r="I1824" s="5"/>
      <c r="J1824" s="5"/>
    </row>
    <row r="1825" spans="2:10">
      <c r="B1825" s="1"/>
      <c r="C1825" s="1"/>
      <c r="D1825" s="1"/>
      <c r="E1825" s="8"/>
      <c r="F1825" s="8"/>
      <c r="G1825" s="8"/>
      <c r="H1825" s="5"/>
      <c r="I1825" s="5"/>
      <c r="J1825" s="5"/>
    </row>
    <row r="1826" spans="2:10">
      <c r="B1826" s="1"/>
      <c r="C1826" s="1"/>
      <c r="D1826" s="1"/>
      <c r="E1826" s="8"/>
      <c r="F1826" s="8"/>
      <c r="G1826" s="8"/>
      <c r="H1826" s="5"/>
      <c r="I1826" s="5"/>
      <c r="J1826" s="5"/>
    </row>
    <row r="1827" spans="2:10">
      <c r="B1827" s="1"/>
      <c r="C1827" s="1"/>
      <c r="D1827" s="1"/>
      <c r="E1827" s="8"/>
      <c r="F1827" s="8"/>
      <c r="G1827" s="8"/>
      <c r="H1827" s="5"/>
      <c r="I1827" s="5"/>
      <c r="J1827" s="5"/>
    </row>
    <row r="1828" spans="2:10">
      <c r="B1828" s="1"/>
      <c r="C1828" s="1"/>
      <c r="D1828" s="1"/>
      <c r="E1828" s="8"/>
      <c r="F1828" s="8"/>
      <c r="G1828" s="8"/>
      <c r="H1828" s="5"/>
      <c r="I1828" s="5"/>
      <c r="J1828" s="5"/>
    </row>
    <row r="1829" spans="2:10">
      <c r="B1829" s="1"/>
      <c r="C1829" s="1"/>
      <c r="D1829" s="1"/>
      <c r="E1829" s="8"/>
      <c r="F1829" s="8"/>
      <c r="G1829" s="8"/>
      <c r="H1829" s="5"/>
      <c r="I1829" s="5"/>
      <c r="J1829" s="5"/>
    </row>
    <row r="1830" spans="2:10">
      <c r="B1830" s="1"/>
      <c r="C1830" s="1"/>
      <c r="D1830" s="1"/>
      <c r="E1830" s="8"/>
      <c r="F1830" s="8"/>
      <c r="G1830" s="8"/>
      <c r="H1830" s="5"/>
      <c r="I1830" s="5"/>
      <c r="J1830" s="5"/>
    </row>
    <row r="1831" spans="2:10">
      <c r="B1831" s="1"/>
      <c r="C1831" s="1"/>
      <c r="D1831" s="1"/>
      <c r="E1831" s="8"/>
      <c r="F1831" s="8"/>
      <c r="G1831" s="8"/>
      <c r="H1831" s="5"/>
      <c r="I1831" s="5"/>
      <c r="J1831" s="5"/>
    </row>
    <row r="1832" spans="2:10">
      <c r="B1832" s="1"/>
      <c r="C1832" s="1"/>
      <c r="D1832" s="1"/>
      <c r="E1832" s="8"/>
      <c r="F1832" s="8"/>
      <c r="G1832" s="8"/>
      <c r="H1832" s="5"/>
      <c r="I1832" s="5"/>
      <c r="J1832" s="5"/>
    </row>
    <row r="1833" spans="2:10">
      <c r="B1833" s="1"/>
      <c r="C1833" s="1"/>
      <c r="D1833" s="1"/>
      <c r="E1833" s="8"/>
      <c r="F1833" s="8"/>
      <c r="G1833" s="8"/>
      <c r="H1833" s="5"/>
      <c r="I1833" s="5"/>
      <c r="J1833" s="5"/>
    </row>
    <row r="1834" spans="2:10">
      <c r="B1834" s="1"/>
      <c r="C1834" s="1"/>
      <c r="D1834" s="1"/>
      <c r="E1834" s="8"/>
      <c r="F1834" s="8"/>
      <c r="G1834" s="8"/>
      <c r="H1834" s="5"/>
      <c r="I1834" s="5"/>
      <c r="J1834" s="5"/>
    </row>
    <row r="1835" spans="2:10">
      <c r="B1835" s="1"/>
      <c r="C1835" s="1"/>
      <c r="D1835" s="1"/>
      <c r="E1835" s="8"/>
      <c r="F1835" s="8"/>
      <c r="G1835" s="8"/>
      <c r="H1835" s="5"/>
      <c r="I1835" s="5"/>
      <c r="J1835" s="5"/>
    </row>
    <row r="1836" spans="2:10">
      <c r="B1836" s="1"/>
      <c r="C1836" s="1"/>
      <c r="D1836" s="1"/>
      <c r="E1836" s="8"/>
      <c r="F1836" s="8"/>
      <c r="G1836" s="8"/>
      <c r="H1836" s="5"/>
      <c r="I1836" s="5"/>
      <c r="J1836" s="5"/>
    </row>
    <row r="1837" spans="2:10">
      <c r="B1837" s="1"/>
      <c r="C1837" s="1"/>
      <c r="D1837" s="1"/>
      <c r="E1837" s="8"/>
      <c r="F1837" s="8"/>
      <c r="G1837" s="8"/>
      <c r="H1837" s="5"/>
      <c r="I1837" s="5"/>
      <c r="J1837" s="5"/>
    </row>
    <row r="1838" spans="2:10">
      <c r="B1838" s="1"/>
      <c r="C1838" s="1"/>
      <c r="D1838" s="1"/>
      <c r="E1838" s="8"/>
      <c r="F1838" s="8"/>
      <c r="G1838" s="8"/>
      <c r="H1838" s="5"/>
      <c r="I1838" s="5"/>
      <c r="J1838" s="5"/>
    </row>
    <row r="1839" spans="2:10">
      <c r="B1839" s="1"/>
      <c r="C1839" s="1"/>
      <c r="D1839" s="1"/>
      <c r="E1839" s="8"/>
      <c r="F1839" s="8"/>
      <c r="G1839" s="8"/>
      <c r="H1839" s="5"/>
      <c r="I1839" s="5"/>
      <c r="J1839" s="5"/>
    </row>
    <row r="1840" spans="2:10">
      <c r="B1840" s="1"/>
      <c r="C1840" s="1"/>
      <c r="D1840" s="1"/>
      <c r="E1840" s="8"/>
      <c r="F1840" s="8"/>
      <c r="G1840" s="8"/>
      <c r="H1840" s="5"/>
      <c r="I1840" s="5"/>
      <c r="J1840" s="5"/>
    </row>
    <row r="1841" spans="2:10">
      <c r="B1841" s="1"/>
      <c r="C1841" s="1"/>
      <c r="D1841" s="1"/>
      <c r="E1841" s="8"/>
      <c r="F1841" s="8"/>
      <c r="G1841" s="8"/>
      <c r="H1841" s="5"/>
      <c r="I1841" s="5"/>
      <c r="J1841" s="5"/>
    </row>
    <row r="1842" spans="2:10">
      <c r="B1842" s="1"/>
      <c r="C1842" s="1"/>
      <c r="D1842" s="1"/>
      <c r="E1842" s="8"/>
      <c r="F1842" s="8"/>
      <c r="G1842" s="8"/>
      <c r="H1842" s="5"/>
      <c r="I1842" s="5"/>
      <c r="J1842" s="5"/>
    </row>
    <row r="1843" spans="2:10">
      <c r="B1843" s="1"/>
      <c r="C1843" s="1"/>
      <c r="D1843" s="1"/>
      <c r="E1843" s="8"/>
      <c r="F1843" s="8"/>
      <c r="G1843" s="8"/>
      <c r="H1843" s="5"/>
      <c r="I1843" s="5"/>
      <c r="J1843" s="5"/>
    </row>
    <row r="1844" spans="2:10">
      <c r="B1844" s="1"/>
      <c r="C1844" s="1"/>
      <c r="D1844" s="1"/>
      <c r="E1844" s="8"/>
      <c r="F1844" s="8"/>
      <c r="G1844" s="8"/>
      <c r="H1844" s="5"/>
      <c r="I1844" s="5"/>
      <c r="J1844" s="5"/>
    </row>
    <row r="1845" spans="2:10">
      <c r="B1845" s="1"/>
      <c r="C1845" s="1"/>
      <c r="D1845" s="1"/>
      <c r="E1845" s="8"/>
      <c r="F1845" s="8"/>
      <c r="G1845" s="8"/>
      <c r="H1845" s="5"/>
      <c r="I1845" s="5"/>
      <c r="J1845" s="5"/>
    </row>
    <row r="1846" spans="2:10">
      <c r="B1846" s="1"/>
      <c r="C1846" s="1"/>
      <c r="D1846" s="1"/>
      <c r="E1846" s="8"/>
      <c r="F1846" s="8"/>
      <c r="G1846" s="8"/>
      <c r="H1846" s="5"/>
      <c r="I1846" s="5"/>
      <c r="J1846" s="5"/>
    </row>
    <row r="1847" spans="2:10">
      <c r="B1847" s="1"/>
      <c r="C1847" s="1"/>
      <c r="D1847" s="1"/>
      <c r="E1847" s="8"/>
      <c r="F1847" s="8"/>
      <c r="G1847" s="8"/>
      <c r="H1847" s="5"/>
      <c r="I1847" s="5"/>
      <c r="J1847" s="5"/>
    </row>
    <row r="1848" spans="2:10">
      <c r="B1848" s="1"/>
      <c r="C1848" s="1"/>
      <c r="D1848" s="1"/>
      <c r="E1848" s="8"/>
      <c r="F1848" s="8"/>
      <c r="G1848" s="8"/>
      <c r="H1848" s="5"/>
      <c r="I1848" s="5"/>
      <c r="J1848" s="5"/>
    </row>
    <row r="1849" spans="2:10">
      <c r="B1849" s="1"/>
      <c r="C1849" s="1"/>
      <c r="D1849" s="1"/>
      <c r="E1849" s="8"/>
      <c r="F1849" s="8"/>
      <c r="G1849" s="8"/>
      <c r="H1849" s="5"/>
      <c r="I1849" s="5"/>
      <c r="J1849" s="5"/>
    </row>
    <row r="1850" spans="2:10">
      <c r="B1850" s="1"/>
      <c r="C1850" s="1"/>
      <c r="D1850" s="1"/>
      <c r="E1850" s="8"/>
      <c r="F1850" s="8"/>
      <c r="G1850" s="8"/>
      <c r="H1850" s="5"/>
      <c r="I1850" s="5"/>
      <c r="J1850" s="5"/>
    </row>
    <row r="1851" spans="2:10">
      <c r="B1851" s="1"/>
      <c r="C1851" s="1"/>
      <c r="D1851" s="1"/>
      <c r="E1851" s="8"/>
      <c r="F1851" s="8"/>
      <c r="G1851" s="8"/>
      <c r="H1851" s="5"/>
      <c r="I1851" s="5"/>
      <c r="J1851" s="5"/>
    </row>
    <row r="1852" spans="2:10">
      <c r="B1852" s="1"/>
      <c r="C1852" s="1"/>
      <c r="D1852" s="1"/>
      <c r="E1852" s="8"/>
      <c r="F1852" s="8"/>
      <c r="G1852" s="8"/>
      <c r="H1852" s="5"/>
      <c r="I1852" s="5"/>
      <c r="J1852" s="5"/>
    </row>
    <row r="1853" spans="2:10">
      <c r="B1853" s="1"/>
      <c r="C1853" s="1"/>
      <c r="D1853" s="1"/>
      <c r="E1853" s="8"/>
      <c r="F1853" s="8"/>
      <c r="G1853" s="8"/>
      <c r="H1853" s="5"/>
      <c r="I1853" s="5"/>
      <c r="J1853" s="5"/>
    </row>
    <row r="1854" spans="2:10">
      <c r="B1854" s="1"/>
      <c r="C1854" s="1"/>
      <c r="D1854" s="1"/>
      <c r="E1854" s="8"/>
      <c r="F1854" s="8"/>
      <c r="G1854" s="8"/>
      <c r="H1854" s="5"/>
      <c r="I1854" s="5"/>
      <c r="J1854" s="5"/>
    </row>
    <row r="1855" spans="2:10">
      <c r="B1855" s="1"/>
      <c r="C1855" s="1"/>
      <c r="D1855" s="1"/>
      <c r="E1855" s="8"/>
      <c r="F1855" s="8"/>
      <c r="G1855" s="8"/>
      <c r="H1855" s="5"/>
      <c r="I1855" s="5"/>
      <c r="J1855" s="5"/>
    </row>
    <row r="1856" spans="2:10">
      <c r="B1856" s="1"/>
      <c r="C1856" s="1"/>
      <c r="D1856" s="1"/>
      <c r="E1856" s="8"/>
      <c r="F1856" s="8"/>
      <c r="G1856" s="8"/>
      <c r="H1856" s="5"/>
      <c r="I1856" s="5"/>
      <c r="J1856" s="5"/>
    </row>
    <row r="1857" spans="2:10">
      <c r="B1857" s="1"/>
      <c r="C1857" s="1"/>
      <c r="D1857" s="1"/>
      <c r="E1857" s="8"/>
      <c r="F1857" s="8"/>
      <c r="G1857" s="8"/>
      <c r="H1857" s="5"/>
      <c r="I1857" s="5"/>
      <c r="J1857" s="5"/>
    </row>
    <row r="1858" spans="2:10">
      <c r="B1858" s="1"/>
      <c r="C1858" s="1"/>
      <c r="D1858" s="1"/>
      <c r="E1858" s="8"/>
      <c r="F1858" s="8"/>
      <c r="G1858" s="8"/>
      <c r="H1858" s="5"/>
      <c r="I1858" s="5"/>
      <c r="J1858" s="5"/>
    </row>
    <row r="1859" spans="2:10">
      <c r="B1859" s="1"/>
      <c r="C1859" s="1"/>
      <c r="D1859" s="1"/>
      <c r="E1859" s="8"/>
      <c r="F1859" s="8"/>
      <c r="G1859" s="8"/>
      <c r="H1859" s="5"/>
      <c r="I1859" s="5"/>
      <c r="J1859" s="5"/>
    </row>
    <row r="1860" spans="2:10">
      <c r="B1860" s="1"/>
      <c r="C1860" s="1"/>
      <c r="D1860" s="1"/>
      <c r="E1860" s="8"/>
      <c r="F1860" s="8"/>
      <c r="G1860" s="8"/>
      <c r="H1860" s="5"/>
      <c r="I1860" s="5"/>
      <c r="J1860" s="5"/>
    </row>
    <row r="1861" spans="2:10">
      <c r="B1861" s="1"/>
      <c r="C1861" s="1"/>
      <c r="D1861" s="1"/>
      <c r="E1861" s="8"/>
      <c r="F1861" s="8"/>
      <c r="G1861" s="8"/>
      <c r="H1861" s="5"/>
      <c r="I1861" s="5"/>
      <c r="J1861" s="5"/>
    </row>
    <row r="1862" spans="2:10">
      <c r="B1862" s="1"/>
      <c r="C1862" s="1"/>
      <c r="D1862" s="1"/>
      <c r="E1862" s="8"/>
      <c r="F1862" s="8"/>
      <c r="G1862" s="8"/>
      <c r="H1862" s="5"/>
      <c r="I1862" s="5"/>
      <c r="J1862" s="5"/>
    </row>
    <row r="1863" spans="2:10">
      <c r="B1863" s="1"/>
      <c r="C1863" s="1"/>
      <c r="D1863" s="1"/>
      <c r="E1863" s="8"/>
      <c r="F1863" s="8"/>
      <c r="G1863" s="8"/>
      <c r="H1863" s="5"/>
      <c r="I1863" s="5"/>
      <c r="J1863" s="5"/>
    </row>
    <row r="1864" spans="2:10">
      <c r="B1864" s="1"/>
      <c r="C1864" s="1"/>
      <c r="D1864" s="1"/>
      <c r="E1864" s="8"/>
      <c r="F1864" s="8"/>
      <c r="G1864" s="8"/>
      <c r="H1864" s="5"/>
      <c r="I1864" s="5"/>
      <c r="J1864" s="5"/>
    </row>
    <row r="1865" spans="2:10">
      <c r="B1865" s="1"/>
      <c r="C1865" s="1"/>
      <c r="D1865" s="1"/>
      <c r="E1865" s="8"/>
      <c r="F1865" s="8"/>
      <c r="G1865" s="8"/>
      <c r="H1865" s="5"/>
      <c r="I1865" s="5"/>
      <c r="J1865" s="5"/>
    </row>
    <row r="1866" spans="2:10">
      <c r="B1866" s="1"/>
      <c r="C1866" s="1"/>
      <c r="D1866" s="1"/>
      <c r="E1866" s="8"/>
      <c r="F1866" s="8"/>
      <c r="G1866" s="8"/>
      <c r="H1866" s="5"/>
      <c r="I1866" s="5"/>
      <c r="J1866" s="5"/>
    </row>
    <row r="1867" spans="2:10">
      <c r="B1867" s="1"/>
      <c r="C1867" s="1"/>
      <c r="D1867" s="1"/>
      <c r="E1867" s="8"/>
      <c r="F1867" s="8"/>
      <c r="G1867" s="8"/>
      <c r="H1867" s="5"/>
      <c r="I1867" s="5"/>
      <c r="J1867" s="5"/>
    </row>
    <row r="1868" spans="2:10">
      <c r="B1868" s="1"/>
      <c r="C1868" s="1"/>
      <c r="D1868" s="1"/>
      <c r="E1868" s="8"/>
      <c r="F1868" s="8"/>
      <c r="G1868" s="8"/>
      <c r="H1868" s="5"/>
      <c r="I1868" s="5"/>
      <c r="J1868" s="5"/>
    </row>
    <row r="1869" spans="2:10">
      <c r="B1869" s="1"/>
      <c r="C1869" s="1"/>
      <c r="D1869" s="1"/>
      <c r="E1869" s="8"/>
      <c r="F1869" s="8"/>
      <c r="G1869" s="8"/>
      <c r="H1869" s="5"/>
      <c r="I1869" s="5"/>
      <c r="J1869" s="5"/>
    </row>
    <row r="1870" spans="2:10">
      <c r="B1870" s="1"/>
      <c r="C1870" s="1"/>
      <c r="D1870" s="1"/>
      <c r="E1870" s="8"/>
      <c r="F1870" s="8"/>
      <c r="G1870" s="8"/>
      <c r="H1870" s="5"/>
      <c r="I1870" s="5"/>
      <c r="J1870" s="5"/>
    </row>
    <row r="1871" spans="2:10">
      <c r="B1871" s="1"/>
      <c r="C1871" s="1"/>
      <c r="D1871" s="1"/>
      <c r="E1871" s="8"/>
      <c r="F1871" s="8"/>
      <c r="G1871" s="8"/>
      <c r="H1871" s="5"/>
      <c r="I1871" s="5"/>
      <c r="J1871" s="5"/>
    </row>
    <row r="1872" spans="2:10">
      <c r="B1872" s="1"/>
      <c r="C1872" s="1"/>
      <c r="D1872" s="1"/>
      <c r="E1872" s="8"/>
      <c r="F1872" s="8"/>
      <c r="G1872" s="8"/>
      <c r="H1872" s="5"/>
      <c r="I1872" s="5"/>
      <c r="J1872" s="5"/>
    </row>
    <row r="1873" spans="2:10">
      <c r="B1873" s="1"/>
      <c r="C1873" s="1"/>
      <c r="D1873" s="1"/>
      <c r="E1873" s="8"/>
      <c r="F1873" s="8"/>
      <c r="G1873" s="8"/>
      <c r="H1873" s="5"/>
      <c r="I1873" s="5"/>
      <c r="J1873" s="5"/>
    </row>
    <row r="1874" spans="2:10">
      <c r="B1874" s="1"/>
      <c r="C1874" s="1"/>
      <c r="D1874" s="1"/>
      <c r="E1874" s="8"/>
      <c r="F1874" s="8"/>
      <c r="G1874" s="8"/>
      <c r="H1874" s="5"/>
      <c r="I1874" s="5"/>
      <c r="J1874" s="5"/>
    </row>
    <row r="1875" spans="2:10">
      <c r="B1875" s="1"/>
      <c r="C1875" s="1"/>
      <c r="D1875" s="1"/>
      <c r="E1875" s="8"/>
      <c r="F1875" s="8"/>
      <c r="G1875" s="8"/>
      <c r="H1875" s="5"/>
      <c r="I1875" s="5"/>
      <c r="J1875" s="5"/>
    </row>
    <row r="1876" spans="2:10">
      <c r="B1876" s="1"/>
      <c r="C1876" s="1"/>
      <c r="D1876" s="1"/>
      <c r="E1876" s="8"/>
      <c r="F1876" s="8"/>
      <c r="G1876" s="8"/>
      <c r="H1876" s="5"/>
      <c r="I1876" s="5"/>
      <c r="J1876" s="5"/>
    </row>
    <row r="1877" spans="2:10">
      <c r="B1877" s="1"/>
      <c r="C1877" s="1"/>
      <c r="D1877" s="1"/>
      <c r="E1877" s="8"/>
      <c r="F1877" s="8"/>
      <c r="G1877" s="8"/>
      <c r="H1877" s="5"/>
      <c r="I1877" s="5"/>
      <c r="J1877" s="5"/>
    </row>
    <row r="1878" spans="2:10">
      <c r="B1878" s="1"/>
      <c r="C1878" s="1"/>
      <c r="D1878" s="1"/>
      <c r="E1878" s="8"/>
      <c r="F1878" s="8"/>
      <c r="G1878" s="8"/>
      <c r="H1878" s="5"/>
      <c r="I1878" s="5"/>
      <c r="J1878" s="5"/>
    </row>
    <row r="1879" spans="2:10">
      <c r="B1879" s="1"/>
      <c r="C1879" s="1"/>
      <c r="D1879" s="1"/>
      <c r="E1879" s="8"/>
      <c r="F1879" s="8"/>
      <c r="G1879" s="8"/>
      <c r="H1879" s="5"/>
      <c r="I1879" s="5"/>
      <c r="J1879" s="5"/>
    </row>
    <row r="1880" spans="2:10">
      <c r="B1880" s="1"/>
      <c r="C1880" s="1"/>
      <c r="D1880" s="1"/>
      <c r="E1880" s="8"/>
      <c r="F1880" s="8"/>
      <c r="G1880" s="8"/>
      <c r="H1880" s="5"/>
      <c r="I1880" s="5"/>
      <c r="J1880" s="5"/>
    </row>
    <row r="1881" spans="2:10">
      <c r="B1881" s="1"/>
      <c r="C1881" s="1"/>
      <c r="D1881" s="1"/>
      <c r="E1881" s="8"/>
      <c r="F1881" s="8"/>
      <c r="G1881" s="8"/>
      <c r="H1881" s="5"/>
      <c r="I1881" s="5"/>
      <c r="J1881" s="5"/>
    </row>
    <row r="1882" spans="2:10">
      <c r="B1882" s="1"/>
      <c r="C1882" s="1"/>
      <c r="D1882" s="1"/>
      <c r="E1882" s="8"/>
      <c r="F1882" s="8"/>
      <c r="G1882" s="8"/>
      <c r="H1882" s="5"/>
      <c r="I1882" s="5"/>
      <c r="J1882" s="5"/>
    </row>
    <row r="1883" spans="2:10">
      <c r="B1883" s="1"/>
      <c r="C1883" s="1"/>
      <c r="D1883" s="1"/>
      <c r="E1883" s="8"/>
      <c r="F1883" s="8"/>
      <c r="G1883" s="8"/>
      <c r="H1883" s="5"/>
      <c r="I1883" s="5"/>
      <c r="J1883" s="5"/>
    </row>
    <row r="1884" spans="2:10">
      <c r="B1884" s="1"/>
      <c r="C1884" s="1"/>
      <c r="D1884" s="1"/>
      <c r="E1884" s="8"/>
      <c r="F1884" s="8"/>
      <c r="G1884" s="8"/>
      <c r="H1884" s="5"/>
      <c r="I1884" s="5"/>
      <c r="J1884" s="5"/>
    </row>
    <row r="1885" spans="2:10">
      <c r="B1885" s="1"/>
      <c r="C1885" s="1"/>
      <c r="D1885" s="1"/>
      <c r="E1885" s="8"/>
      <c r="F1885" s="8"/>
      <c r="G1885" s="8"/>
      <c r="H1885" s="5"/>
      <c r="I1885" s="5"/>
      <c r="J1885" s="5"/>
    </row>
    <row r="1886" spans="2:10">
      <c r="B1886" s="1"/>
      <c r="C1886" s="1"/>
      <c r="D1886" s="1"/>
      <c r="E1886" s="8"/>
      <c r="F1886" s="8"/>
      <c r="G1886" s="8"/>
      <c r="H1886" s="5"/>
      <c r="I1886" s="5"/>
      <c r="J1886" s="5"/>
    </row>
    <row r="1887" spans="2:10">
      <c r="B1887" s="1"/>
      <c r="C1887" s="1"/>
      <c r="D1887" s="1"/>
      <c r="E1887" s="8"/>
      <c r="F1887" s="8"/>
      <c r="G1887" s="8"/>
      <c r="H1887" s="5"/>
      <c r="I1887" s="5"/>
      <c r="J1887" s="5"/>
    </row>
    <row r="1888" spans="2:10">
      <c r="B1888" s="1"/>
      <c r="C1888" s="1"/>
      <c r="D1888" s="1"/>
      <c r="E1888" s="8"/>
      <c r="F1888" s="8"/>
      <c r="G1888" s="8"/>
      <c r="H1888" s="5"/>
      <c r="I1888" s="5"/>
      <c r="J1888" s="5"/>
    </row>
    <row r="1889" spans="2:10">
      <c r="B1889" s="1"/>
      <c r="C1889" s="1"/>
      <c r="D1889" s="1"/>
      <c r="E1889" s="8"/>
      <c r="F1889" s="8"/>
      <c r="G1889" s="8"/>
      <c r="H1889" s="5"/>
      <c r="I1889" s="5"/>
      <c r="J1889" s="5"/>
    </row>
    <row r="1890" spans="2:10">
      <c r="B1890" s="1"/>
      <c r="C1890" s="1"/>
      <c r="D1890" s="1"/>
      <c r="E1890" s="8"/>
      <c r="F1890" s="8"/>
      <c r="G1890" s="8"/>
      <c r="H1890" s="5"/>
      <c r="I1890" s="5"/>
      <c r="J1890" s="5"/>
    </row>
    <row r="1891" spans="2:10">
      <c r="B1891" s="1"/>
      <c r="C1891" s="1"/>
      <c r="D1891" s="1"/>
      <c r="E1891" s="8"/>
      <c r="F1891" s="8"/>
      <c r="G1891" s="8"/>
      <c r="H1891" s="5"/>
      <c r="I1891" s="5"/>
      <c r="J1891" s="5"/>
    </row>
    <row r="1892" spans="2:10">
      <c r="B1892" s="1"/>
      <c r="C1892" s="1"/>
      <c r="D1892" s="1"/>
      <c r="E1892" s="8"/>
      <c r="F1892" s="8"/>
      <c r="G1892" s="8"/>
      <c r="H1892" s="5"/>
      <c r="I1892" s="5"/>
      <c r="J1892" s="5"/>
    </row>
    <row r="1893" spans="2:10">
      <c r="B1893" s="1"/>
      <c r="C1893" s="1"/>
      <c r="D1893" s="1"/>
      <c r="E1893" s="8"/>
      <c r="F1893" s="8"/>
      <c r="G1893" s="8"/>
      <c r="H1893" s="5"/>
      <c r="I1893" s="5"/>
      <c r="J1893" s="5"/>
    </row>
    <row r="1894" spans="2:10">
      <c r="B1894" s="1"/>
      <c r="C1894" s="1"/>
      <c r="D1894" s="1"/>
      <c r="E1894" s="8"/>
      <c r="F1894" s="8"/>
      <c r="G1894" s="8"/>
      <c r="H1894" s="5"/>
      <c r="I1894" s="5"/>
      <c r="J1894" s="5"/>
    </row>
    <row r="1895" spans="2:10">
      <c r="B1895" s="1"/>
      <c r="C1895" s="1"/>
      <c r="D1895" s="1"/>
      <c r="E1895" s="8"/>
      <c r="F1895" s="8"/>
      <c r="G1895" s="8"/>
      <c r="H1895" s="5"/>
      <c r="I1895" s="5"/>
      <c r="J1895" s="5"/>
    </row>
    <row r="1896" spans="2:10">
      <c r="B1896" s="1"/>
      <c r="C1896" s="1"/>
      <c r="D1896" s="1"/>
      <c r="E1896" s="8"/>
      <c r="F1896" s="8"/>
      <c r="G1896" s="8"/>
      <c r="H1896" s="5"/>
      <c r="I1896" s="5"/>
      <c r="J1896" s="5"/>
    </row>
    <row r="1897" spans="2:10">
      <c r="B1897" s="1"/>
      <c r="C1897" s="1"/>
      <c r="D1897" s="1"/>
      <c r="E1897" s="8"/>
      <c r="F1897" s="8"/>
      <c r="G1897" s="8"/>
      <c r="H1897" s="5"/>
      <c r="I1897" s="5"/>
      <c r="J1897" s="5"/>
    </row>
    <row r="1898" spans="2:10">
      <c r="B1898" s="1"/>
      <c r="C1898" s="1"/>
      <c r="D1898" s="1"/>
      <c r="E1898" s="8"/>
      <c r="F1898" s="8"/>
      <c r="G1898" s="8"/>
      <c r="H1898" s="5"/>
      <c r="I1898" s="5"/>
      <c r="J1898" s="5"/>
    </row>
    <row r="1899" spans="2:10">
      <c r="B1899" s="1"/>
      <c r="C1899" s="1"/>
      <c r="D1899" s="1"/>
      <c r="E1899" s="8"/>
      <c r="F1899" s="8"/>
      <c r="G1899" s="8"/>
      <c r="H1899" s="5"/>
      <c r="I1899" s="5"/>
      <c r="J1899" s="5"/>
    </row>
    <row r="1900" spans="2:10">
      <c r="B1900" s="1"/>
      <c r="C1900" s="1"/>
      <c r="D1900" s="1"/>
      <c r="E1900" s="8"/>
      <c r="F1900" s="8"/>
      <c r="G1900" s="8"/>
      <c r="H1900" s="5"/>
      <c r="I1900" s="5"/>
      <c r="J1900" s="5"/>
    </row>
    <row r="1901" spans="2:10">
      <c r="B1901" s="1"/>
      <c r="C1901" s="1"/>
      <c r="D1901" s="1"/>
      <c r="E1901" s="8"/>
      <c r="F1901" s="8"/>
      <c r="G1901" s="8"/>
      <c r="H1901" s="5"/>
      <c r="I1901" s="5"/>
      <c r="J1901" s="5"/>
    </row>
    <row r="1902" spans="2:10">
      <c r="B1902" s="1"/>
      <c r="C1902" s="1"/>
      <c r="D1902" s="1"/>
      <c r="E1902" s="8"/>
      <c r="F1902" s="8"/>
      <c r="G1902" s="8"/>
      <c r="H1902" s="5"/>
      <c r="I1902" s="5"/>
      <c r="J1902" s="5"/>
    </row>
    <row r="1903" spans="2:10">
      <c r="B1903" s="1"/>
      <c r="C1903" s="1"/>
      <c r="D1903" s="1"/>
      <c r="E1903" s="8"/>
      <c r="F1903" s="8"/>
      <c r="G1903" s="8"/>
      <c r="H1903" s="5"/>
      <c r="I1903" s="5"/>
      <c r="J1903" s="5"/>
    </row>
    <row r="1904" spans="2:10">
      <c r="B1904" s="1"/>
      <c r="C1904" s="1"/>
      <c r="D1904" s="1"/>
      <c r="E1904" s="8"/>
      <c r="F1904" s="8"/>
      <c r="G1904" s="8"/>
      <c r="H1904" s="5"/>
      <c r="I1904" s="5"/>
      <c r="J1904" s="5"/>
    </row>
    <row r="1905" spans="2:10">
      <c r="B1905" s="1"/>
      <c r="C1905" s="1"/>
      <c r="D1905" s="1"/>
      <c r="E1905" s="8"/>
      <c r="F1905" s="8"/>
      <c r="G1905" s="8"/>
      <c r="H1905" s="5"/>
      <c r="I1905" s="5"/>
      <c r="J1905" s="5"/>
    </row>
    <row r="1906" spans="2:10">
      <c r="B1906" s="1"/>
      <c r="C1906" s="1"/>
      <c r="D1906" s="1"/>
      <c r="E1906" s="8"/>
      <c r="F1906" s="8"/>
      <c r="G1906" s="8"/>
      <c r="H1906" s="5"/>
      <c r="I1906" s="5"/>
      <c r="J1906" s="5"/>
    </row>
    <row r="1907" spans="2:10">
      <c r="B1907" s="1"/>
      <c r="C1907" s="1"/>
      <c r="D1907" s="1"/>
      <c r="E1907" s="8"/>
      <c r="F1907" s="8"/>
      <c r="G1907" s="8"/>
      <c r="H1907" s="5"/>
      <c r="I1907" s="5"/>
      <c r="J1907" s="5"/>
    </row>
    <row r="1908" spans="2:10">
      <c r="B1908" s="1"/>
      <c r="C1908" s="1"/>
      <c r="D1908" s="1"/>
      <c r="E1908" s="8"/>
      <c r="F1908" s="8"/>
      <c r="G1908" s="8"/>
      <c r="H1908" s="5"/>
      <c r="I1908" s="5"/>
      <c r="J1908" s="5"/>
    </row>
    <row r="1909" spans="2:10">
      <c r="B1909" s="1"/>
      <c r="C1909" s="1"/>
      <c r="D1909" s="1"/>
      <c r="E1909" s="8"/>
      <c r="F1909" s="8"/>
      <c r="G1909" s="8"/>
      <c r="H1909" s="5"/>
      <c r="I1909" s="5"/>
      <c r="J1909" s="5"/>
    </row>
    <row r="1910" spans="2:10">
      <c r="B1910" s="1"/>
      <c r="C1910" s="1"/>
      <c r="D1910" s="1"/>
      <c r="E1910" s="8"/>
      <c r="F1910" s="8"/>
      <c r="G1910" s="8"/>
      <c r="H1910" s="5"/>
      <c r="I1910" s="5"/>
      <c r="J1910" s="5"/>
    </row>
    <row r="1911" spans="2:10">
      <c r="B1911" s="1"/>
      <c r="C1911" s="1"/>
      <c r="D1911" s="1"/>
      <c r="E1911" s="8"/>
      <c r="F1911" s="8"/>
      <c r="G1911" s="8"/>
      <c r="H1911" s="5"/>
      <c r="I1911" s="5"/>
      <c r="J1911" s="5"/>
    </row>
    <row r="1912" spans="2:10">
      <c r="B1912" s="1"/>
      <c r="C1912" s="1"/>
      <c r="D1912" s="1"/>
      <c r="E1912" s="8"/>
      <c r="F1912" s="8"/>
      <c r="G1912" s="8"/>
      <c r="H1912" s="5"/>
      <c r="I1912" s="5"/>
      <c r="J1912" s="5"/>
    </row>
    <row r="1913" spans="2:10">
      <c r="B1913" s="1"/>
      <c r="C1913" s="1"/>
      <c r="D1913" s="1"/>
      <c r="E1913" s="8"/>
      <c r="F1913" s="8"/>
      <c r="G1913" s="8"/>
      <c r="H1913" s="5"/>
      <c r="I1913" s="5"/>
      <c r="J1913" s="5"/>
    </row>
    <row r="1914" spans="2:10">
      <c r="B1914" s="1"/>
      <c r="C1914" s="1"/>
      <c r="D1914" s="1"/>
      <c r="E1914" s="8"/>
      <c r="F1914" s="8"/>
      <c r="G1914" s="8"/>
      <c r="H1914" s="5"/>
      <c r="I1914" s="5"/>
      <c r="J1914" s="5"/>
    </row>
    <row r="1915" spans="2:10">
      <c r="B1915" s="1"/>
      <c r="C1915" s="1"/>
      <c r="D1915" s="1"/>
      <c r="E1915" s="8"/>
      <c r="F1915" s="8"/>
      <c r="G1915" s="8"/>
      <c r="H1915" s="5"/>
      <c r="I1915" s="5"/>
      <c r="J1915" s="5"/>
    </row>
    <row r="1916" spans="2:10">
      <c r="B1916" s="1"/>
      <c r="C1916" s="1"/>
      <c r="D1916" s="1"/>
      <c r="E1916" s="8"/>
      <c r="F1916" s="8"/>
      <c r="G1916" s="8"/>
      <c r="H1916" s="5"/>
      <c r="I1916" s="5"/>
      <c r="J1916" s="5"/>
    </row>
    <row r="1917" spans="2:10">
      <c r="B1917" s="1"/>
      <c r="C1917" s="1"/>
      <c r="D1917" s="1"/>
      <c r="E1917" s="8"/>
      <c r="F1917" s="8"/>
      <c r="G1917" s="8"/>
      <c r="H1917" s="5"/>
      <c r="I1917" s="5"/>
      <c r="J1917" s="5"/>
    </row>
    <row r="1918" spans="2:10">
      <c r="B1918" s="1"/>
      <c r="C1918" s="1"/>
      <c r="D1918" s="1"/>
      <c r="E1918" s="8"/>
      <c r="F1918" s="8"/>
      <c r="G1918" s="8"/>
      <c r="H1918" s="5"/>
      <c r="I1918" s="5"/>
      <c r="J1918" s="5"/>
    </row>
    <row r="1919" spans="2:10">
      <c r="B1919" s="1"/>
      <c r="C1919" s="1"/>
      <c r="D1919" s="1"/>
      <c r="E1919" s="8"/>
      <c r="F1919" s="8"/>
      <c r="G1919" s="8"/>
      <c r="H1919" s="5"/>
      <c r="I1919" s="5"/>
      <c r="J1919" s="5"/>
    </row>
    <row r="1920" spans="2:10">
      <c r="B1920" s="1"/>
      <c r="C1920" s="1"/>
      <c r="D1920" s="1"/>
      <c r="E1920" s="8"/>
      <c r="F1920" s="8"/>
      <c r="G1920" s="8"/>
      <c r="H1920" s="5"/>
      <c r="I1920" s="5"/>
      <c r="J1920" s="5"/>
    </row>
    <row r="1921" spans="2:10">
      <c r="B1921" s="1"/>
      <c r="C1921" s="1"/>
      <c r="D1921" s="1"/>
      <c r="E1921" s="8"/>
      <c r="F1921" s="8"/>
      <c r="G1921" s="8"/>
      <c r="H1921" s="5"/>
      <c r="I1921" s="5"/>
      <c r="J1921" s="5"/>
    </row>
    <row r="1922" spans="2:10">
      <c r="B1922" s="1"/>
      <c r="C1922" s="1"/>
      <c r="D1922" s="1"/>
      <c r="E1922" s="8"/>
      <c r="F1922" s="8"/>
      <c r="G1922" s="8"/>
      <c r="H1922" s="5"/>
      <c r="I1922" s="5"/>
      <c r="J1922" s="5"/>
    </row>
    <row r="1923" spans="2:10">
      <c r="B1923" s="1"/>
      <c r="C1923" s="1"/>
      <c r="D1923" s="1"/>
      <c r="E1923" s="8"/>
      <c r="F1923" s="8"/>
      <c r="G1923" s="8"/>
      <c r="H1923" s="5"/>
      <c r="I1923" s="5"/>
      <c r="J1923" s="5"/>
    </row>
    <row r="1924" spans="2:10">
      <c r="B1924" s="1"/>
      <c r="C1924" s="1"/>
      <c r="D1924" s="1"/>
      <c r="E1924" s="8"/>
      <c r="F1924" s="8"/>
      <c r="G1924" s="8"/>
      <c r="H1924" s="5"/>
      <c r="I1924" s="5"/>
      <c r="J1924" s="5"/>
    </row>
    <row r="1925" spans="2:10">
      <c r="B1925" s="1"/>
      <c r="C1925" s="1"/>
      <c r="D1925" s="1"/>
      <c r="E1925" s="8"/>
      <c r="F1925" s="8"/>
      <c r="G1925" s="8"/>
      <c r="H1925" s="5"/>
      <c r="I1925" s="5"/>
      <c r="J1925" s="5"/>
    </row>
    <row r="1926" spans="2:10">
      <c r="B1926" s="1"/>
      <c r="C1926" s="1"/>
      <c r="D1926" s="1"/>
      <c r="E1926" s="8"/>
      <c r="F1926" s="8"/>
      <c r="G1926" s="8"/>
      <c r="H1926" s="5"/>
      <c r="I1926" s="5"/>
      <c r="J1926" s="5"/>
    </row>
    <row r="1927" spans="2:10">
      <c r="B1927" s="1"/>
      <c r="C1927" s="1"/>
      <c r="D1927" s="1"/>
      <c r="E1927" s="8"/>
      <c r="F1927" s="8"/>
      <c r="G1927" s="8"/>
      <c r="H1927" s="5"/>
      <c r="I1927" s="5"/>
      <c r="J1927" s="5"/>
    </row>
    <row r="1928" spans="2:10">
      <c r="B1928" s="1"/>
      <c r="C1928" s="1"/>
      <c r="D1928" s="1"/>
      <c r="E1928" s="8"/>
      <c r="F1928" s="8"/>
      <c r="G1928" s="8"/>
      <c r="H1928" s="5"/>
      <c r="I1928" s="5"/>
      <c r="J1928" s="5"/>
    </row>
    <row r="1929" spans="2:10">
      <c r="B1929" s="1"/>
      <c r="C1929" s="1"/>
      <c r="D1929" s="1"/>
      <c r="E1929" s="8"/>
      <c r="F1929" s="8"/>
      <c r="G1929" s="8"/>
      <c r="H1929" s="5"/>
      <c r="I1929" s="5"/>
      <c r="J1929" s="5"/>
    </row>
    <row r="1930" spans="2:10">
      <c r="B1930" s="1"/>
      <c r="C1930" s="1"/>
      <c r="D1930" s="1"/>
      <c r="E1930" s="8"/>
      <c r="F1930" s="8"/>
      <c r="G1930" s="8"/>
      <c r="H1930" s="5"/>
      <c r="I1930" s="5"/>
      <c r="J1930" s="5"/>
    </row>
    <row r="1931" spans="2:10">
      <c r="B1931" s="1"/>
      <c r="C1931" s="1"/>
      <c r="D1931" s="1"/>
      <c r="E1931" s="8"/>
      <c r="F1931" s="8"/>
      <c r="G1931" s="8"/>
      <c r="H1931" s="5"/>
      <c r="I1931" s="5"/>
      <c r="J1931" s="5"/>
    </row>
    <row r="1932" spans="2:10">
      <c r="B1932" s="1"/>
      <c r="C1932" s="1"/>
      <c r="D1932" s="1"/>
      <c r="E1932" s="8"/>
      <c r="F1932" s="8"/>
      <c r="G1932" s="8"/>
      <c r="H1932" s="5"/>
      <c r="I1932" s="5"/>
      <c r="J1932" s="5"/>
    </row>
    <row r="1933" spans="2:10">
      <c r="B1933" s="1"/>
      <c r="C1933" s="1"/>
      <c r="D1933" s="1"/>
      <c r="E1933" s="8"/>
      <c r="F1933" s="8"/>
      <c r="G1933" s="8"/>
      <c r="H1933" s="5"/>
      <c r="I1933" s="5"/>
      <c r="J1933" s="5"/>
    </row>
    <row r="1934" spans="2:10">
      <c r="B1934" s="1"/>
    </row>
  </sheetData>
  <phoneticPr fontId="24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rgb="FF92D050"/>
  </sheetPr>
  <dimension ref="B1:X1933"/>
  <sheetViews>
    <sheetView zoomScale="90" zoomScaleNormal="90" workbookViewId="0">
      <selection activeCell="H14" sqref="H14"/>
    </sheetView>
  </sheetViews>
  <sheetFormatPr defaultRowHeight="12.75"/>
  <cols>
    <col min="2" max="2" width="15.42578125" customWidth="1"/>
    <col min="3" max="3" width="64.5703125" customWidth="1"/>
    <col min="4" max="4" width="12.140625" customWidth="1"/>
    <col min="5" max="5" width="11.42578125" style="6" customWidth="1"/>
    <col min="6" max="6" width="11.5703125" style="6" customWidth="1"/>
    <col min="7" max="7" width="11.42578125" style="6" customWidth="1"/>
    <col min="8" max="8" width="16.28515625" style="4" customWidth="1"/>
    <col min="9" max="9" width="16.42578125" style="4" customWidth="1"/>
    <col min="10" max="10" width="11.140625" style="4" customWidth="1"/>
    <col min="11" max="11" width="10.28515625" customWidth="1"/>
    <col min="12" max="12" width="11.7109375" customWidth="1"/>
    <col min="13" max="13" width="10.85546875" customWidth="1"/>
    <col min="14" max="14" width="12.28515625" customWidth="1"/>
    <col min="15" max="15" width="8.5703125" customWidth="1"/>
    <col min="16" max="16" width="11.42578125" bestFit="1" customWidth="1"/>
    <col min="17" max="17" width="17" customWidth="1"/>
    <col min="18" max="19" width="13.5703125" customWidth="1"/>
    <col min="20" max="20" width="9.7109375" customWidth="1"/>
    <col min="24" max="24" width="12" bestFit="1" customWidth="1"/>
  </cols>
  <sheetData>
    <row r="1" spans="2:20">
      <c r="E1" s="7"/>
      <c r="F1" s="7"/>
      <c r="G1" s="7"/>
      <c r="H1" s="7"/>
      <c r="I1" s="7"/>
      <c r="K1" s="4"/>
      <c r="L1" s="4"/>
      <c r="M1" s="4"/>
      <c r="N1" s="4"/>
      <c r="O1" s="4"/>
    </row>
    <row r="2" spans="2:20">
      <c r="C2" s="15"/>
      <c r="E2" s="7"/>
      <c r="F2" s="7"/>
      <c r="G2" s="7"/>
      <c r="H2" s="7"/>
      <c r="I2" s="7"/>
      <c r="K2" s="4"/>
      <c r="L2" s="4"/>
      <c r="M2" s="4"/>
      <c r="N2" s="4"/>
      <c r="O2" s="4"/>
    </row>
    <row r="3" spans="2:20">
      <c r="D3" s="7"/>
      <c r="F3" s="2"/>
      <c r="G3" s="2"/>
      <c r="H3" s="2"/>
      <c r="I3" s="2"/>
      <c r="K3" s="4"/>
      <c r="L3" s="4"/>
      <c r="M3" s="4"/>
      <c r="N3" s="4"/>
      <c r="O3" s="4"/>
    </row>
    <row r="4" spans="2:20">
      <c r="D4" s="6"/>
      <c r="E4" s="9" t="s">
        <v>8</v>
      </c>
      <c r="F4" s="9"/>
      <c r="H4" s="6"/>
      <c r="I4" s="6"/>
      <c r="K4" s="4"/>
      <c r="L4" s="4"/>
      <c r="N4" s="4"/>
      <c r="O4" s="5"/>
      <c r="S4" s="62" t="s">
        <v>251</v>
      </c>
    </row>
    <row r="5" spans="2:20" ht="25.5">
      <c r="B5" s="17" t="s">
        <v>2</v>
      </c>
      <c r="C5" s="17" t="s">
        <v>25</v>
      </c>
      <c r="D5" s="17" t="s">
        <v>14</v>
      </c>
      <c r="E5" s="17" t="s">
        <v>15</v>
      </c>
      <c r="F5" s="17" t="s">
        <v>88</v>
      </c>
      <c r="G5" s="17" t="s">
        <v>92</v>
      </c>
      <c r="H5" s="17" t="s">
        <v>335</v>
      </c>
      <c r="I5" s="17" t="s">
        <v>336</v>
      </c>
      <c r="J5" s="17" t="s">
        <v>90</v>
      </c>
      <c r="K5" s="17" t="s">
        <v>89</v>
      </c>
      <c r="L5" s="17" t="s">
        <v>91</v>
      </c>
      <c r="M5" s="17" t="s">
        <v>93</v>
      </c>
      <c r="N5" s="17" t="s">
        <v>0</v>
      </c>
      <c r="O5" s="17" t="s">
        <v>184</v>
      </c>
      <c r="Q5" s="216" t="s">
        <v>44</v>
      </c>
      <c r="R5" s="217" t="s">
        <v>79</v>
      </c>
      <c r="S5" s="216" t="s">
        <v>44</v>
      </c>
      <c r="T5" s="217" t="s">
        <v>79</v>
      </c>
    </row>
    <row r="6" spans="2:20" ht="13.5" thickBot="1">
      <c r="B6" s="16" t="s">
        <v>26</v>
      </c>
      <c r="C6" s="16"/>
      <c r="D6" s="16"/>
      <c r="E6" s="16"/>
      <c r="F6" s="16" t="s">
        <v>181</v>
      </c>
      <c r="G6" s="16" t="s">
        <v>181</v>
      </c>
      <c r="H6" s="16" t="s">
        <v>181</v>
      </c>
      <c r="I6" s="16" t="s">
        <v>181</v>
      </c>
      <c r="J6" s="16" t="s">
        <v>180</v>
      </c>
      <c r="K6" s="16" t="s">
        <v>180</v>
      </c>
      <c r="L6" s="16" t="s">
        <v>182</v>
      </c>
      <c r="M6" s="16" t="s">
        <v>182</v>
      </c>
      <c r="N6" s="16"/>
      <c r="O6" s="16"/>
      <c r="Q6" s="202" t="s">
        <v>75</v>
      </c>
      <c r="R6" s="15" t="s">
        <v>75</v>
      </c>
      <c r="S6" s="15" t="s">
        <v>76</v>
      </c>
      <c r="T6" s="15" t="s">
        <v>76</v>
      </c>
    </row>
    <row r="7" spans="2:20">
      <c r="B7" t="str">
        <f>Processes!D13</f>
        <v>RAMBCELCE1</v>
      </c>
      <c r="C7" t="str">
        <f>Processes!E13</f>
        <v>Residential Appliance Computers Demand Multi Storage Buildings</v>
      </c>
      <c r="D7" s="6" t="s">
        <v>280</v>
      </c>
      <c r="E7" s="6" t="str">
        <f>LEFT(B7,5)</f>
        <v>RAMBC</v>
      </c>
      <c r="F7" s="35">
        <f>J35</f>
        <v>2993.6792718049278</v>
      </c>
      <c r="G7" s="34">
        <f>K35</f>
        <v>2020.9291046007795</v>
      </c>
      <c r="H7" s="34">
        <f>F7</f>
        <v>2993.6792718049278</v>
      </c>
      <c r="I7" s="34">
        <f>G7</f>
        <v>2020.9291046007795</v>
      </c>
      <c r="J7" s="42">
        <f>Q7/S7</f>
        <v>3451.7735207764608</v>
      </c>
      <c r="K7" s="42">
        <f>R7/T7</f>
        <v>3451.7735207764604</v>
      </c>
      <c r="L7" s="58">
        <f>ROUND(J37,0)</f>
        <v>4</v>
      </c>
      <c r="M7" s="58">
        <f>ROUND(K37,0)</f>
        <v>4</v>
      </c>
      <c r="N7" s="29">
        <v>1</v>
      </c>
      <c r="O7">
        <v>1</v>
      </c>
      <c r="Q7" s="34">
        <f t="shared" ref="Q7:Q13" si="0">F7*N7*O7</f>
        <v>2993.6792718049278</v>
      </c>
      <c r="R7" s="34">
        <f t="shared" ref="R7:R13" si="1">G7*N7*O7</f>
        <v>2020.9291046007795</v>
      </c>
      <c r="S7" s="13">
        <f>M37</f>
        <v>0.86728728109934428</v>
      </c>
      <c r="T7" s="13">
        <f>N37</f>
        <v>0.58547558014356083</v>
      </c>
    </row>
    <row r="8" spans="2:20">
      <c r="B8" t="str">
        <f>Processes!D14</f>
        <v>RAMBKELCE1</v>
      </c>
      <c r="C8" t="str">
        <f>Processes!E14</f>
        <v>Residential Appliance Cooking Demand Multi Storage Buildings</v>
      </c>
      <c r="D8" s="6" t="str">
        <f>$D$7</f>
        <v>RESELCA</v>
      </c>
      <c r="E8" s="6" t="str">
        <f t="shared" ref="E8:E13" si="2">LEFT(B8,5)</f>
        <v>RAMBK</v>
      </c>
      <c r="F8" s="35">
        <f>J49</f>
        <v>2777.8386922081277</v>
      </c>
      <c r="G8" s="34">
        <f>K49</f>
        <v>1875.2226111332664</v>
      </c>
      <c r="H8" s="34">
        <f t="shared" ref="H8:H13" si="3">F8</f>
        <v>2777.8386922081277</v>
      </c>
      <c r="I8" s="34">
        <f t="shared" ref="I8:I13" si="4">G8</f>
        <v>1875.2226111332664</v>
      </c>
      <c r="J8" s="42">
        <f t="shared" ref="J8:K13" si="5">Q8/S8</f>
        <v>4577.3878320616295</v>
      </c>
      <c r="K8" s="42">
        <f t="shared" si="5"/>
        <v>4577.3878320616295</v>
      </c>
      <c r="L8" s="58">
        <f>ROUND(J51,0)</f>
        <v>11</v>
      </c>
      <c r="M8" s="58">
        <f>ROUND(K51,0)</f>
        <v>11</v>
      </c>
      <c r="N8" s="29">
        <v>1</v>
      </c>
      <c r="O8">
        <v>1</v>
      </c>
      <c r="Q8" s="34">
        <f t="shared" si="0"/>
        <v>2777.8386922081277</v>
      </c>
      <c r="R8" s="34">
        <f t="shared" si="1"/>
        <v>1875.2226111332664</v>
      </c>
      <c r="S8" s="13">
        <f>M51</f>
        <v>0.60686111689098554</v>
      </c>
      <c r="T8" s="13">
        <f>N51</f>
        <v>0.40967090400305378</v>
      </c>
    </row>
    <row r="9" spans="2:20">
      <c r="B9" t="str">
        <f>Processes!D15</f>
        <v>RAMBEELCE1</v>
      </c>
      <c r="C9" t="str">
        <f>Processes!E15</f>
        <v>Residential Appliance Entertainment Demand Multi Storage Buildings</v>
      </c>
      <c r="D9" s="6" t="str">
        <f t="shared" ref="D9:D13" si="6">$D$7</f>
        <v>RESELCA</v>
      </c>
      <c r="E9" s="6" t="str">
        <f t="shared" si="2"/>
        <v>RAMBE</v>
      </c>
      <c r="F9" s="35">
        <f>J63</f>
        <v>2899.9265999595145</v>
      </c>
      <c r="G9" s="35">
        <f>K63</f>
        <v>1957.6399256459981</v>
      </c>
      <c r="H9" s="34">
        <f t="shared" si="3"/>
        <v>2899.9265999595145</v>
      </c>
      <c r="I9" s="34">
        <f t="shared" si="4"/>
        <v>1957.6399256459981</v>
      </c>
      <c r="J9" s="42">
        <f t="shared" si="5"/>
        <v>2254.6527160301803</v>
      </c>
      <c r="K9" s="42">
        <f t="shared" si="5"/>
        <v>2254.6527160301803</v>
      </c>
      <c r="L9" s="58">
        <f>ROUND(J65,0)</f>
        <v>7</v>
      </c>
      <c r="M9" s="58">
        <f>ROUND(K65,0)</f>
        <v>7</v>
      </c>
      <c r="N9" s="29">
        <v>1</v>
      </c>
      <c r="O9">
        <v>1</v>
      </c>
      <c r="Q9" s="34">
        <f t="shared" si="0"/>
        <v>2899.9265999595145</v>
      </c>
      <c r="R9" s="34">
        <f t="shared" si="1"/>
        <v>1957.6399256459981</v>
      </c>
      <c r="S9" s="13">
        <f>M65</f>
        <v>1.2861965744620232</v>
      </c>
      <c r="T9" s="13">
        <f>N65</f>
        <v>0.86826672317538123</v>
      </c>
    </row>
    <row r="10" spans="2:20">
      <c r="B10" t="str">
        <f>Processes!D16</f>
        <v>RAMBLELCE1</v>
      </c>
      <c r="C10" t="str">
        <f>Processes!E16</f>
        <v>Residential Appliance Lighting Demand Multi Storage Buildings</v>
      </c>
      <c r="D10" s="6" t="str">
        <f t="shared" si="6"/>
        <v>RESELCA</v>
      </c>
      <c r="E10" s="6" t="str">
        <f t="shared" si="2"/>
        <v>RAMBL</v>
      </c>
      <c r="F10" s="35">
        <f>J86</f>
        <v>9707.8982147419047</v>
      </c>
      <c r="G10" s="35">
        <f>K86</f>
        <v>6553.4655737671364</v>
      </c>
      <c r="H10" s="34">
        <f t="shared" si="3"/>
        <v>9707.8982147419047</v>
      </c>
      <c r="I10" s="34">
        <f t="shared" si="4"/>
        <v>6553.4655737671364</v>
      </c>
      <c r="J10" s="42">
        <f t="shared" si="5"/>
        <v>17198.11924663647</v>
      </c>
      <c r="K10" s="42">
        <f t="shared" si="5"/>
        <v>17198.11924663647</v>
      </c>
      <c r="L10" s="58">
        <f>ROUND(J88,0)</f>
        <v>4</v>
      </c>
      <c r="M10" s="58">
        <f>ROUND(K88,0)</f>
        <v>4</v>
      </c>
      <c r="N10" s="29">
        <v>1</v>
      </c>
      <c r="O10">
        <v>1</v>
      </c>
      <c r="Q10" s="34">
        <f t="shared" si="0"/>
        <v>9707.8982147419047</v>
      </c>
      <c r="R10" s="34">
        <f t="shared" si="1"/>
        <v>6553.4655737671364</v>
      </c>
      <c r="S10" s="13">
        <f>M88</f>
        <v>0.56447440999343756</v>
      </c>
      <c r="T10" s="13">
        <f>N88</f>
        <v>0.38105710745370214</v>
      </c>
    </row>
    <row r="11" spans="2:20">
      <c r="B11" t="str">
        <f>Processes!D17</f>
        <v>RAMBOELCE1</v>
      </c>
      <c r="C11" t="str">
        <f>Processes!E17</f>
        <v>Residential Appliance Others Demand Multi Storage Buildings</v>
      </c>
      <c r="D11" s="6" t="str">
        <f t="shared" si="6"/>
        <v>RESELCA</v>
      </c>
      <c r="E11" s="6" t="str">
        <f t="shared" si="2"/>
        <v>RAMBO</v>
      </c>
      <c r="F11" s="35">
        <f>J99</f>
        <v>2178.6359872784396</v>
      </c>
      <c r="G11" s="35">
        <f>K99</f>
        <v>1470.7216355769153</v>
      </c>
      <c r="H11" s="34">
        <f t="shared" si="3"/>
        <v>2178.6359872784396</v>
      </c>
      <c r="I11" s="34">
        <f t="shared" si="4"/>
        <v>1470.7216355769153</v>
      </c>
      <c r="J11" s="42">
        <f>Q11/S11</f>
        <v>7954.4173229433745</v>
      </c>
      <c r="K11" s="42">
        <f t="shared" si="5"/>
        <v>7954.4173229433754</v>
      </c>
      <c r="L11" s="58">
        <f>ROUND(J101,0)</f>
        <v>5</v>
      </c>
      <c r="M11" s="58">
        <f>ROUND(K101,0)</f>
        <v>5</v>
      </c>
      <c r="N11" s="29">
        <v>1</v>
      </c>
      <c r="O11">
        <v>1</v>
      </c>
      <c r="Q11" s="34">
        <f t="shared" si="0"/>
        <v>2178.6359872784396</v>
      </c>
      <c r="R11" s="34">
        <f t="shared" si="1"/>
        <v>1470.7216355769153</v>
      </c>
      <c r="S11" s="13">
        <f>M101</f>
        <v>0.273890078786095</v>
      </c>
      <c r="T11" s="13">
        <f>N101</f>
        <v>0.18489369816376491</v>
      </c>
    </row>
    <row r="12" spans="2:20">
      <c r="B12" t="str">
        <f>Processes!D18</f>
        <v>RAMBRELCE1</v>
      </c>
      <c r="C12" t="str">
        <f>Processes!E18</f>
        <v>Residential Appliance Refrigeration Demand Multi Storage Buildings</v>
      </c>
      <c r="D12" s="6" t="str">
        <f t="shared" si="6"/>
        <v>RESELCA</v>
      </c>
      <c r="E12" s="6" t="str">
        <f t="shared" si="2"/>
        <v>RAMBR</v>
      </c>
      <c r="F12" s="35">
        <f>J112</f>
        <v>1006.7632514069905</v>
      </c>
      <c r="G12" s="35">
        <f>K112</f>
        <v>679.63097295463251</v>
      </c>
      <c r="H12" s="34">
        <f t="shared" si="3"/>
        <v>1006.7632514069905</v>
      </c>
      <c r="I12" s="34">
        <f t="shared" si="4"/>
        <v>679.63097295463251</v>
      </c>
      <c r="J12" s="42">
        <f t="shared" si="5"/>
        <v>1284.2576891126373</v>
      </c>
      <c r="K12" s="42">
        <f t="shared" si="5"/>
        <v>1284.2576891126375</v>
      </c>
      <c r="L12" s="58">
        <f>ROUND(J114,0)</f>
        <v>9</v>
      </c>
      <c r="M12" s="58">
        <f>ROUND(K114,0)</f>
        <v>9</v>
      </c>
      <c r="N12" s="29">
        <v>1</v>
      </c>
      <c r="O12">
        <v>1</v>
      </c>
      <c r="Q12" s="34">
        <f t="shared" si="0"/>
        <v>1006.7632514069905</v>
      </c>
      <c r="R12" s="34">
        <f t="shared" si="1"/>
        <v>679.63097295463251</v>
      </c>
      <c r="S12" s="13">
        <f>M114</f>
        <v>0.78392620105908606</v>
      </c>
      <c r="T12" s="13">
        <f>N114</f>
        <v>0.52920140460613163</v>
      </c>
    </row>
    <row r="13" spans="2:20">
      <c r="B13" t="str">
        <f>Processes!D19</f>
        <v>RAMBMELCE1</v>
      </c>
      <c r="C13" t="str">
        <f>Processes!E19</f>
        <v>Residential Appliance Machines(Washing) Demand Multi Storage Buildings</v>
      </c>
      <c r="D13" s="6" t="str">
        <f t="shared" si="6"/>
        <v>RESELCA</v>
      </c>
      <c r="E13" s="6" t="str">
        <f t="shared" si="2"/>
        <v>RAMBM</v>
      </c>
      <c r="F13" s="35">
        <f>J128</f>
        <v>782.91488774980712</v>
      </c>
      <c r="G13" s="35">
        <f>K128</f>
        <v>528.51870204682928</v>
      </c>
      <c r="H13" s="34">
        <f t="shared" si="3"/>
        <v>782.91488774980712</v>
      </c>
      <c r="I13" s="34">
        <f t="shared" si="4"/>
        <v>528.51870204682928</v>
      </c>
      <c r="J13" s="42">
        <f t="shared" si="5"/>
        <v>1259.1849046820705</v>
      </c>
      <c r="K13" s="42">
        <f t="shared" si="5"/>
        <v>1259.1849046820705</v>
      </c>
      <c r="L13" s="58">
        <f>ROUND(J130,0)</f>
        <v>10</v>
      </c>
      <c r="M13" s="58">
        <f>ROUND(K130,0)</f>
        <v>10</v>
      </c>
      <c r="N13" s="29">
        <v>1</v>
      </c>
      <c r="O13">
        <v>1</v>
      </c>
      <c r="Q13" s="34">
        <f t="shared" si="0"/>
        <v>782.91488774980712</v>
      </c>
      <c r="R13" s="34">
        <f t="shared" si="1"/>
        <v>528.51870204682928</v>
      </c>
      <c r="S13" s="13">
        <f>M130</f>
        <v>0.62176324131481231</v>
      </c>
      <c r="T13" s="13">
        <f>N130</f>
        <v>0.41973081163983145</v>
      </c>
    </row>
    <row r="14" spans="2:20">
      <c r="D14" s="6"/>
      <c r="F14" s="35"/>
      <c r="G14" s="35"/>
      <c r="H14" s="34"/>
      <c r="I14" s="34"/>
      <c r="J14" s="42"/>
      <c r="K14" s="42"/>
      <c r="L14" s="58"/>
      <c r="M14" s="58"/>
      <c r="N14" s="29"/>
      <c r="Q14" s="34"/>
      <c r="R14" s="34"/>
      <c r="S14" s="13"/>
      <c r="T14" s="13"/>
    </row>
    <row r="15" spans="2:20">
      <c r="D15" s="6"/>
      <c r="F15" s="35"/>
      <c r="G15" s="35"/>
      <c r="H15" s="34"/>
      <c r="I15" s="34"/>
      <c r="J15" s="42"/>
      <c r="K15" s="42"/>
      <c r="L15" s="58"/>
      <c r="M15" s="58"/>
      <c r="N15" s="29"/>
      <c r="Q15" s="34"/>
      <c r="R15" s="34"/>
      <c r="S15" s="13"/>
      <c r="T15" s="13"/>
    </row>
    <row r="16" spans="2:20">
      <c r="D16" s="6"/>
      <c r="F16" s="35"/>
      <c r="G16" s="35"/>
      <c r="H16" s="34"/>
      <c r="I16" s="34"/>
      <c r="J16" s="42"/>
      <c r="K16" s="42"/>
      <c r="L16" s="58"/>
      <c r="M16" s="58"/>
      <c r="N16" s="29"/>
      <c r="Q16" s="34"/>
      <c r="R16" s="34"/>
      <c r="S16" s="13"/>
      <c r="T16" s="13"/>
    </row>
    <row r="17" spans="2:22">
      <c r="D17" s="6"/>
      <c r="F17" s="35"/>
      <c r="G17" s="35"/>
      <c r="H17" s="34"/>
      <c r="I17" s="34"/>
      <c r="J17" s="42"/>
      <c r="K17" s="42"/>
      <c r="L17" s="58"/>
      <c r="M17" s="58"/>
      <c r="N17" s="29"/>
      <c r="Q17" s="34"/>
      <c r="R17" s="34"/>
      <c r="S17" s="13"/>
      <c r="T17" s="13"/>
    </row>
    <row r="18" spans="2:22">
      <c r="D18" s="6"/>
      <c r="F18" s="35"/>
      <c r="G18" s="35"/>
      <c r="H18" s="34"/>
      <c r="I18" s="34"/>
      <c r="J18" s="42"/>
      <c r="K18" s="42"/>
      <c r="L18" s="58"/>
      <c r="M18" s="58"/>
      <c r="N18" s="29"/>
      <c r="Q18" s="34"/>
      <c r="R18" s="34"/>
      <c r="S18" s="13"/>
      <c r="T18" s="13"/>
    </row>
    <row r="19" spans="2:22">
      <c r="D19" s="6"/>
      <c r="H19" s="6"/>
      <c r="I19" s="6"/>
      <c r="K19" s="4"/>
      <c r="L19" s="4"/>
      <c r="M19" s="4"/>
      <c r="N19" s="4"/>
      <c r="O19" s="4"/>
    </row>
    <row r="20" spans="2:22" ht="13.5" thickBot="1">
      <c r="C20" s="204" t="s">
        <v>261</v>
      </c>
      <c r="K20" s="4"/>
      <c r="L20" s="4"/>
      <c r="M20" s="4"/>
      <c r="T20" t="s">
        <v>118</v>
      </c>
      <c r="U20" s="15" t="s">
        <v>249</v>
      </c>
      <c r="V20" s="15" t="s">
        <v>120</v>
      </c>
    </row>
    <row r="21" spans="2:22">
      <c r="C21" s="139" t="s">
        <v>237</v>
      </c>
      <c r="F21" s="205" t="s">
        <v>262</v>
      </c>
      <c r="G21" s="211"/>
      <c r="K21" s="4"/>
      <c r="L21" s="4"/>
      <c r="M21" s="4"/>
      <c r="P21" s="43" t="s">
        <v>95</v>
      </c>
      <c r="Q21" s="13">
        <f>SUM(Q7:Q20)</f>
        <v>22347.656905149714</v>
      </c>
      <c r="R21" s="13">
        <f>SUM(R7:R20)</f>
        <v>15086.128525725557</v>
      </c>
      <c r="T21" s="13">
        <f>SUM(Q21:R21)</f>
        <v>37433.785430875272</v>
      </c>
      <c r="U21" s="13">
        <f>'data multis bui'!$J$85/1000</f>
        <v>8.7498100000000001</v>
      </c>
      <c r="V21" s="111">
        <f>T21/U21-1</f>
        <v>4277.239805307232</v>
      </c>
    </row>
    <row r="22" spans="2:22">
      <c r="C22" s="139" t="s">
        <v>238</v>
      </c>
      <c r="F22" s="234">
        <v>4.8600000000000003</v>
      </c>
      <c r="G22" s="208">
        <f>F22-J33</f>
        <v>0</v>
      </c>
      <c r="J22" s="237">
        <v>2012</v>
      </c>
      <c r="M22" s="36"/>
    </row>
    <row r="23" spans="2:22" ht="15">
      <c r="B23" s="84" t="str">
        <f>'data multis bui'!$B$2</f>
        <v>2012 appartments</v>
      </c>
      <c r="C23" s="1"/>
      <c r="D23" s="1"/>
      <c r="E23" s="8"/>
      <c r="F23" s="207">
        <v>4.5095999999999998</v>
      </c>
      <c r="G23" s="208">
        <f>F23-J47</f>
        <v>0</v>
      </c>
      <c r="H23" s="5"/>
      <c r="I23" s="54"/>
      <c r="J23" s="54" t="s">
        <v>80</v>
      </c>
      <c r="K23" s="53"/>
      <c r="S23" s="15"/>
      <c r="T23" s="188"/>
    </row>
    <row r="24" spans="2:22">
      <c r="B24" s="1"/>
      <c r="E24" s="8"/>
      <c r="F24" s="207">
        <v>4.7077999999999998</v>
      </c>
      <c r="G24" s="208">
        <f>F24-J61</f>
        <v>0</v>
      </c>
      <c r="H24" s="5"/>
      <c r="I24" s="5"/>
      <c r="J24" s="52" t="s">
        <v>108</v>
      </c>
      <c r="K24" s="52" t="s">
        <v>107</v>
      </c>
      <c r="L24" s="187" t="s">
        <v>247</v>
      </c>
      <c r="M24" s="109"/>
      <c r="N24" s="109"/>
      <c r="O24" s="191">
        <f>'data multis bui'!$K$85</f>
        <v>0.94103437285953795</v>
      </c>
    </row>
    <row r="25" spans="2:22">
      <c r="B25" s="1"/>
      <c r="E25" s="8"/>
      <c r="F25" s="207">
        <v>15.76</v>
      </c>
      <c r="G25" s="208">
        <f>F25-J84</f>
        <v>0</v>
      </c>
      <c r="H25" s="5"/>
      <c r="I25" s="5"/>
      <c r="J25" s="53">
        <v>615.98338926027316</v>
      </c>
      <c r="K25" s="53">
        <v>415.82903386847312</v>
      </c>
    </row>
    <row r="26" spans="2:22">
      <c r="F26" s="207">
        <v>3.5368421052631578</v>
      </c>
      <c r="G26" s="208">
        <f>F26-J97</f>
        <v>0</v>
      </c>
      <c r="J26" s="204" t="s">
        <v>276</v>
      </c>
    </row>
    <row r="27" spans="2:22">
      <c r="B27" s="70" t="s">
        <v>98</v>
      </c>
      <c r="C27" s="1"/>
      <c r="D27" s="1"/>
      <c r="E27" s="8"/>
      <c r="F27" s="207">
        <v>1.6344000000000001</v>
      </c>
      <c r="G27" s="208">
        <f>F27-J110</f>
        <v>0</v>
      </c>
      <c r="H27" s="5"/>
      <c r="I27" s="5"/>
      <c r="J27" s="5"/>
      <c r="K27" s="1"/>
      <c r="L27" s="1"/>
    </row>
    <row r="28" spans="2:22" ht="13.5" thickBot="1">
      <c r="B28" s="1"/>
      <c r="C28" s="1"/>
      <c r="D28" s="1"/>
      <c r="E28" s="8"/>
      <c r="F28" s="209" t="s">
        <v>263</v>
      </c>
      <c r="G28" s="212"/>
      <c r="H28" s="37"/>
      <c r="I28" s="5"/>
      <c r="J28" s="5"/>
      <c r="K28" s="1"/>
      <c r="L28" s="1"/>
    </row>
    <row r="29" spans="2:22" ht="30.75" thickBot="1">
      <c r="B29" s="73" t="s">
        <v>99</v>
      </c>
      <c r="C29" s="64" t="s">
        <v>100</v>
      </c>
      <c r="D29" s="74" t="s">
        <v>66</v>
      </c>
      <c r="E29" s="74" t="s">
        <v>67</v>
      </c>
      <c r="F29" s="74" t="s">
        <v>67</v>
      </c>
      <c r="G29" s="75" t="s">
        <v>106</v>
      </c>
      <c r="H29" s="76" t="s">
        <v>106</v>
      </c>
      <c r="I29" s="5"/>
      <c r="J29" s="30" t="s">
        <v>67</v>
      </c>
      <c r="K29" s="30" t="s">
        <v>67</v>
      </c>
      <c r="M29" s="31" t="s">
        <v>68</v>
      </c>
      <c r="N29" s="31" t="s">
        <v>68</v>
      </c>
      <c r="O29" s="31" t="s">
        <v>68</v>
      </c>
      <c r="P29" s="61" t="s">
        <v>117</v>
      </c>
      <c r="Q29" s="62"/>
      <c r="R29" s="62"/>
      <c r="U29" t="s">
        <v>114</v>
      </c>
    </row>
    <row r="30" spans="2:22">
      <c r="B30" s="65"/>
      <c r="C30" s="52" t="s">
        <v>137</v>
      </c>
      <c r="D30" s="1"/>
      <c r="E30" s="83" t="s">
        <v>44</v>
      </c>
      <c r="F30" s="83" t="s">
        <v>79</v>
      </c>
      <c r="G30" s="83" t="s">
        <v>44</v>
      </c>
      <c r="H30" s="83" t="s">
        <v>79</v>
      </c>
      <c r="J30" s="83" t="s">
        <v>44</v>
      </c>
      <c r="K30" s="83" t="s">
        <v>79</v>
      </c>
      <c r="M30" s="83" t="s">
        <v>44</v>
      </c>
      <c r="N30" s="83" t="s">
        <v>79</v>
      </c>
      <c r="O30" s="81" t="s">
        <v>96</v>
      </c>
      <c r="Q30" s="81" t="s">
        <v>116</v>
      </c>
      <c r="R30" s="81" t="s">
        <v>116</v>
      </c>
    </row>
    <row r="31" spans="2:22" ht="15">
      <c r="B31" s="65"/>
      <c r="C31" s="1"/>
      <c r="D31" s="68" t="s">
        <v>69</v>
      </c>
      <c r="E31" s="69" t="s">
        <v>183</v>
      </c>
      <c r="F31" s="69" t="s">
        <v>183</v>
      </c>
      <c r="G31" s="66" t="s">
        <v>71</v>
      </c>
      <c r="H31" s="67" t="s">
        <v>71</v>
      </c>
      <c r="I31" s="44"/>
      <c r="J31" s="193" t="s">
        <v>252</v>
      </c>
      <c r="K31" s="194"/>
      <c r="L31" s="24"/>
      <c r="M31" s="193" t="s">
        <v>253</v>
      </c>
      <c r="N31" s="195"/>
      <c r="O31" s="196"/>
      <c r="P31" s="41"/>
      <c r="Q31" s="83" t="s">
        <v>44</v>
      </c>
      <c r="R31" s="83" t="s">
        <v>79</v>
      </c>
      <c r="S31" s="32" t="s">
        <v>96</v>
      </c>
    </row>
    <row r="32" spans="2:22">
      <c r="B32" s="72" t="str">
        <f>VLOOKUP($C$30,'2012'!$B5:$L5,11,FALSE)</f>
        <v>All-in-one printer</v>
      </c>
      <c r="C32" s="72" t="str">
        <f>VLOOKUP($C$30,'2012'!$B5:$L5,1,FALSE)</f>
        <v>Computers</v>
      </c>
      <c r="D32" s="72">
        <f>VLOOKUP($C$30,'2012'!$B5:$L5,2,FALSE)</f>
        <v>4</v>
      </c>
      <c r="E32" s="72">
        <f>VLOOKUP($C$30,'2012'!$B5:$L5,5,FALSE)/100</f>
        <v>0.67</v>
      </c>
      <c r="F32" s="72">
        <f>VLOOKUP($C$30,'2012'!$B5:$L5,5,FALSE)/100</f>
        <v>0.67</v>
      </c>
      <c r="G32" s="72">
        <f>VLOOKUP($C$30,'2012'!$B5:$L5,6,FALSE)</f>
        <v>134</v>
      </c>
      <c r="H32" s="72">
        <f>VLOOKUP($C$30,'2012'!$B5:$L5,6,FALSE)</f>
        <v>134</v>
      </c>
      <c r="I32" s="60" t="s">
        <v>70</v>
      </c>
      <c r="J32" s="33">
        <f>SUMPRODUCT(E32:E42,G32:G42)/(SUM(G32:G42))</f>
        <v>0.55047682119205299</v>
      </c>
      <c r="K32" s="33">
        <f>SUMPRODUCT(F32:F42,H32:H42)/(SUM(H32:H42))</f>
        <v>0.55047682119205299</v>
      </c>
      <c r="L32" s="214" t="s">
        <v>265</v>
      </c>
      <c r="M32" s="33">
        <f>SUMPRODUCT(E32:E42,G32:G42)/(SUM(E32:E42))</f>
        <v>85.516460905349788</v>
      </c>
      <c r="N32" s="33">
        <f>SUMPRODUCT(F32:F42,H32:H42)/(SUM(F32:F42))</f>
        <v>85.516460905349788</v>
      </c>
      <c r="O32" s="24"/>
      <c r="P32" s="41" t="s">
        <v>74</v>
      </c>
      <c r="Q32" s="38">
        <f>SUMPRODUCT(E32:E42,G32:G42)</f>
        <v>415.61</v>
      </c>
      <c r="R32" s="38">
        <f>SUMPRODUCT(F32:F42,H32:H42)</f>
        <v>415.61</v>
      </c>
      <c r="S32" s="41" t="s">
        <v>73</v>
      </c>
    </row>
    <row r="33" spans="2:24">
      <c r="B33" s="72" t="str">
        <f>VLOOKUP($C$30,'2012'!$B6:$L6,11,FALSE)</f>
        <v>Desktop pc</v>
      </c>
      <c r="C33" s="72" t="str">
        <f>VLOOKUP($C$30,'2012'!$B6:$L6,1,FALSE)</f>
        <v>Computers</v>
      </c>
      <c r="D33" s="72">
        <f>VLOOKUP($C$30,'2012'!$B6:$L6,2,FALSE)</f>
        <v>3</v>
      </c>
      <c r="E33" s="72">
        <f>VLOOKUP($C$30,'2012'!$B6:$L6,5,FALSE)/100</f>
        <v>0.61</v>
      </c>
      <c r="F33" s="72">
        <f>VLOOKUP($C$30,'2012'!$B6:$L6,5,FALSE)/100</f>
        <v>0.61</v>
      </c>
      <c r="G33" s="72">
        <f>VLOOKUP($C$30,'2012'!$B6:$L6,6,FALSE)</f>
        <v>236</v>
      </c>
      <c r="H33" s="72">
        <f>VLOOKUP($C$30,'2012'!$B6:$L6,6,FALSE)</f>
        <v>236</v>
      </c>
      <c r="I33" s="213" t="s">
        <v>264</v>
      </c>
      <c r="J33" s="29">
        <f>SUM(E32:E42)</f>
        <v>4.8600000000000003</v>
      </c>
      <c r="K33" s="29">
        <f>SUM(F32:F42)</f>
        <v>4.8600000000000003</v>
      </c>
      <c r="L33" s="214" t="s">
        <v>266</v>
      </c>
      <c r="M33" s="78">
        <f>M32*10^-9*3.6</f>
        <v>3.0785925925925928E-7</v>
      </c>
      <c r="N33" s="78">
        <f>N32*10^-9*3.6</f>
        <v>3.0785925925925928E-7</v>
      </c>
      <c r="O33" s="24"/>
      <c r="P33" s="41" t="s">
        <v>74</v>
      </c>
      <c r="Q33" s="40">
        <f>Q32*$J$25</f>
        <v>256008.85641046215</v>
      </c>
      <c r="R33" s="40">
        <f>R32*$K$25</f>
        <v>172822.70476607612</v>
      </c>
      <c r="S33" s="40">
        <f>Q33+R33</f>
        <v>428831.56117653823</v>
      </c>
      <c r="T33" s="41" t="s">
        <v>72</v>
      </c>
      <c r="U33" t="str">
        <f>'data multis bui'!H7</f>
        <v>Computers</v>
      </c>
      <c r="V33" s="40">
        <f>'data multis bui'!I7</f>
        <v>391026.39</v>
      </c>
      <c r="W33" s="41" t="s">
        <v>72</v>
      </c>
      <c r="X33" s="86">
        <f>S33-V33</f>
        <v>37805.171176538221</v>
      </c>
    </row>
    <row r="34" spans="2:24">
      <c r="B34" s="72" t="str">
        <f>VLOOKUP($C$30,'2012'!$B7:$L7,11,FALSE)</f>
        <v>Desktop pc standby</v>
      </c>
      <c r="C34" s="72" t="str">
        <f>VLOOKUP($C$30,'2012'!$B7:$L7,1,FALSE)</f>
        <v>Computers</v>
      </c>
      <c r="D34" s="72">
        <f>VLOOKUP($C$30,'2012'!$B7:$L7,2,FALSE)</f>
        <v>0</v>
      </c>
      <c r="E34" s="72">
        <f>VLOOKUP($C$30,'2012'!$B7:$L7,5,FALSE)/100</f>
        <v>0</v>
      </c>
      <c r="F34" s="72">
        <f>VLOOKUP($C$30,'2012'!$B7:$L7,5,FALSE)/100</f>
        <v>0</v>
      </c>
      <c r="G34" s="72">
        <f>VLOOKUP($C$30,'2012'!$B7:$L7,6,FALSE)</f>
        <v>0</v>
      </c>
      <c r="H34" s="72">
        <f>VLOOKUP($C$30,'2012'!$B7:$L7,6,FALSE)</f>
        <v>0</v>
      </c>
      <c r="I34" s="185" t="s">
        <v>248</v>
      </c>
      <c r="J34" s="107"/>
      <c r="K34" s="107"/>
      <c r="L34" s="80"/>
      <c r="M34" s="197" t="s">
        <v>115</v>
      </c>
      <c r="N34" s="198"/>
      <c r="O34" s="199"/>
      <c r="P34" s="41" t="s">
        <v>74</v>
      </c>
      <c r="Q34" s="39">
        <f>Q33*3.6/1000000</f>
        <v>0.92163188307766375</v>
      </c>
      <c r="R34" s="39">
        <f>R33*3.6/1000000</f>
        <v>0.62216173715787404</v>
      </c>
      <c r="S34" s="39">
        <f>S33*3.6/1000000</f>
        <v>1.5437936202355376</v>
      </c>
      <c r="T34" s="41" t="s">
        <v>43</v>
      </c>
    </row>
    <row r="35" spans="2:24">
      <c r="B35" s="72" t="str">
        <f>VLOOKUP($C$30,'2012'!$B8:$L8,11,FALSE)</f>
        <v>External harddisc</v>
      </c>
      <c r="C35" s="72" t="str">
        <f>VLOOKUP($C$30,'2012'!$B8:$L8,1,FALSE)</f>
        <v>Computers</v>
      </c>
      <c r="D35" s="72">
        <f>VLOOKUP($C$30,'2012'!$B8:$L8,2,FALSE)</f>
        <v>4</v>
      </c>
      <c r="E35" s="72">
        <f>VLOOKUP($C$30,'2012'!$B8:$L8,5,FALSE)/100</f>
        <v>0.51</v>
      </c>
      <c r="F35" s="72">
        <f>VLOOKUP($C$30,'2012'!$B8:$L8,5,FALSE)/100</f>
        <v>0.51</v>
      </c>
      <c r="G35" s="72">
        <f>VLOOKUP($C$30,'2012'!$B8:$L8,6,FALSE)</f>
        <v>22</v>
      </c>
      <c r="H35" s="72">
        <f>VLOOKUP($C$30,'2012'!$B8:$L8,6,FALSE)</f>
        <v>22</v>
      </c>
      <c r="I35" s="215" t="s">
        <v>269</v>
      </c>
      <c r="J35" s="55">
        <f>J$25*J33</f>
        <v>2993.6792718049278</v>
      </c>
      <c r="K35" s="55">
        <f>K$25*K33</f>
        <v>2020.9291046007795</v>
      </c>
      <c r="L35" s="214" t="s">
        <v>267</v>
      </c>
      <c r="M35" s="56">
        <f>J35*M33*1000</f>
        <v>0.92163188307766375</v>
      </c>
      <c r="N35" s="56">
        <f>K35*N33*1000</f>
        <v>0.62216173715787415</v>
      </c>
      <c r="O35" s="23">
        <f>M35+N35</f>
        <v>1.543793620235538</v>
      </c>
      <c r="Q35" s="41"/>
      <c r="R35" s="63"/>
      <c r="S35" s="63">
        <f>S34-O35</f>
        <v>0</v>
      </c>
    </row>
    <row r="36" spans="2:24" ht="15">
      <c r="B36" s="72" t="str">
        <f>VLOOKUP($C$30,'2012'!$B9:$L9,11,FALSE)</f>
        <v>Injet printer</v>
      </c>
      <c r="C36" s="72" t="str">
        <f>VLOOKUP($C$30,'2012'!$B9:$L9,1,FALSE)</f>
        <v>Computers</v>
      </c>
      <c r="D36" s="72">
        <f>VLOOKUP($C$30,'2012'!$B9:$L9,2,FALSE)</f>
        <v>4</v>
      </c>
      <c r="E36" s="72">
        <f>VLOOKUP($C$30,'2012'!$B9:$L9,5,FALSE)/100</f>
        <v>0.17</v>
      </c>
      <c r="F36" s="72">
        <f>VLOOKUP($C$30,'2012'!$B9:$L9,5,FALSE)/100</f>
        <v>0.17</v>
      </c>
      <c r="G36" s="72">
        <f>VLOOKUP($C$30,'2012'!$B9:$L9,6,FALSE)</f>
        <v>73</v>
      </c>
      <c r="H36" s="72">
        <f>VLOOKUP($C$30,'2012'!$B9:$L9,6,FALSE)</f>
        <v>73</v>
      </c>
      <c r="J36" s="71" t="s">
        <v>66</v>
      </c>
      <c r="K36" s="71" t="s">
        <v>66</v>
      </c>
      <c r="L36" s="105" t="s">
        <v>246</v>
      </c>
      <c r="M36" s="105" t="s">
        <v>76</v>
      </c>
      <c r="N36" s="105" t="s">
        <v>76</v>
      </c>
      <c r="O36" s="105"/>
    </row>
    <row r="37" spans="2:24">
      <c r="B37" s="72" t="str">
        <f>VLOOKUP($C$30,'2012'!$B10:$L10,11,FALSE)</f>
        <v>Laptop pc</v>
      </c>
      <c r="C37" s="72" t="str">
        <f>VLOOKUP($C$30,'2012'!$B10:$L10,1,FALSE)</f>
        <v>Computers</v>
      </c>
      <c r="D37" s="72">
        <f>VLOOKUP($C$30,'2012'!$B10:$L10,2,FALSE)</f>
        <v>4</v>
      </c>
      <c r="E37" s="72">
        <f>VLOOKUP($C$30,'2012'!$B10:$L10,5,FALSE)/100</f>
        <v>1.28</v>
      </c>
      <c r="F37" s="72">
        <f>VLOOKUP($C$30,'2012'!$B10:$L10,5,FALSE)/100</f>
        <v>1.28</v>
      </c>
      <c r="G37" s="72">
        <f>VLOOKUP($C$30,'2012'!$B10:$L10,6,FALSE)</f>
        <v>61</v>
      </c>
      <c r="H37" s="72">
        <f>VLOOKUP($C$30,'2012'!$B10:$L10,6,FALSE)</f>
        <v>61</v>
      </c>
      <c r="J37" s="82">
        <f>($D32*E32+$D33*E33+$D34*E34+$D35*E35+$D36*E36+$D37*E37+$D38*E38+$D39*E39+$D40*E40+$D42*E42)/J33</f>
        <v>3.8004115226337443</v>
      </c>
      <c r="K37" s="82">
        <f>($D32*F32+$D33*F33+$D34*F34+$D35*F35+$D36*F36+$D37*F37+$D38*F38+$D39*F39+$D40*F40+$D42*F42)/K33</f>
        <v>3.8004115226337443</v>
      </c>
      <c r="L37" s="105" t="s">
        <v>268</v>
      </c>
      <c r="M37" s="200">
        <f>M35*$O$24</f>
        <v>0.86728728109934428</v>
      </c>
      <c r="N37" s="200">
        <f>N35*$O$24</f>
        <v>0.58547558014356083</v>
      </c>
      <c r="O37" s="200">
        <f>O35*$O$24</f>
        <v>1.4527628612429051</v>
      </c>
      <c r="V37" s="105">
        <f>O37/3.6*1000000</f>
        <v>403545.23923414032</v>
      </c>
      <c r="W37" s="105" t="s">
        <v>72</v>
      </c>
      <c r="X37" s="112">
        <f>V37/V33-'data multis bui'!$K$85</f>
        <v>9.0980983531472659E-2</v>
      </c>
    </row>
    <row r="38" spans="2:24">
      <c r="B38" s="72" t="str">
        <f>VLOOKUP($C$30,'2012'!$B11:$L11,11,FALSE)</f>
        <v>Laptop pc standby</v>
      </c>
      <c r="C38" s="72" t="str">
        <f>VLOOKUP($C$30,'2012'!$B11:$L11,1,FALSE)</f>
        <v>Computers</v>
      </c>
      <c r="D38" s="72">
        <f>VLOOKUP($C$30,'2012'!$B11:$L11,2,FALSE)</f>
        <v>0</v>
      </c>
      <c r="E38" s="72">
        <f>VLOOKUP($C$30,'2012'!$B11:$L11,5,FALSE)/100</f>
        <v>0</v>
      </c>
      <c r="F38" s="72">
        <f>VLOOKUP($C$30,'2012'!$B11:$L11,5,FALSE)/100</f>
        <v>0</v>
      </c>
      <c r="G38" s="72">
        <f>VLOOKUP($C$30,'2012'!$B11:$L11,6,FALSE)</f>
        <v>0</v>
      </c>
      <c r="H38" s="72">
        <f>VLOOKUP($C$30,'2012'!$B11:$L11,6,FALSE)</f>
        <v>0</v>
      </c>
    </row>
    <row r="39" spans="2:24">
      <c r="B39" s="72" t="str">
        <f>VLOOKUP($C$30,'2012'!$B12:$L12,11,FALSE)</f>
        <v>Laser printers</v>
      </c>
      <c r="C39" s="72" t="str">
        <f>VLOOKUP($C$30,'2012'!$B12:$L12,1,FALSE)</f>
        <v>Computers</v>
      </c>
      <c r="D39" s="72">
        <f>VLOOKUP($C$30,'2012'!$B12:$L12,2,FALSE)</f>
        <v>4</v>
      </c>
      <c r="E39" s="72">
        <f>VLOOKUP($C$30,'2012'!$B12:$L12,5,FALSE)/100</f>
        <v>0.14000000000000001</v>
      </c>
      <c r="F39" s="72">
        <f>VLOOKUP($C$30,'2012'!$B12:$L12,5,FALSE)/100</f>
        <v>0.14000000000000001</v>
      </c>
      <c r="G39" s="72">
        <f>VLOOKUP($C$30,'2012'!$B12:$L12,6,FALSE)</f>
        <v>100</v>
      </c>
      <c r="H39" s="72">
        <f>VLOOKUP($C$30,'2012'!$B12:$L12,6,FALSE)</f>
        <v>100</v>
      </c>
    </row>
    <row r="40" spans="2:24">
      <c r="B40" s="72" t="str">
        <f>VLOOKUP($C$30,'2012'!$B13:$L13,11,FALSE)</f>
        <v>PC speakers</v>
      </c>
      <c r="C40" s="72" t="str">
        <f>VLOOKUP($C$30,'2012'!$B13:$L13,1,FALSE)</f>
        <v>Computers</v>
      </c>
      <c r="D40" s="72">
        <f>VLOOKUP($C$30,'2012'!$B13:$L13,2,FALSE)</f>
        <v>4</v>
      </c>
      <c r="E40" s="72">
        <f>VLOOKUP($C$30,'2012'!$B13:$L13,5,FALSE)/100</f>
        <v>0.65</v>
      </c>
      <c r="F40" s="72">
        <f>VLOOKUP($C$30,'2012'!$B13:$L13,5,FALSE)/100</f>
        <v>0.65</v>
      </c>
      <c r="G40" s="72">
        <f>VLOOKUP($C$30,'2012'!$B13:$L13,6,FALSE)</f>
        <v>15</v>
      </c>
      <c r="H40" s="72">
        <f>VLOOKUP($C$30,'2012'!$B13:$L13,6,FALSE)</f>
        <v>15</v>
      </c>
    </row>
    <row r="41" spans="2:24">
      <c r="B41" s="72" t="str">
        <f>VLOOKUP($C$30,'2012'!$B14:$L14,11,FALSE)</f>
        <v>Scanner</v>
      </c>
      <c r="C41" s="72" t="str">
        <f>VLOOKUP($C$30,'2012'!$B14:$L14,1,FALSE)</f>
        <v>Computers</v>
      </c>
      <c r="D41" s="72">
        <f>VLOOKUP($C$30,'2012'!$B14:$L14,2,FALSE)</f>
        <v>4</v>
      </c>
      <c r="E41" s="72">
        <f>VLOOKUP($C$30,'2012'!$B14:$L14,5,FALSE)/100</f>
        <v>0.09</v>
      </c>
      <c r="F41" s="72">
        <f>VLOOKUP($C$30,'2012'!$B14:$L14,5,FALSE)/100</f>
        <v>0.09</v>
      </c>
      <c r="G41" s="72">
        <f>VLOOKUP($C$30,'2012'!$B14:$L14,6,FALSE)</f>
        <v>43</v>
      </c>
      <c r="H41" s="72">
        <f>VLOOKUP($C$30,'2012'!$B14:$L14,6,FALSE)</f>
        <v>43</v>
      </c>
    </row>
    <row r="42" spans="2:24" ht="13.5" thickBot="1">
      <c r="B42" s="72" t="str">
        <f>VLOOKUP($C$30,'2012'!$B15:$L15,11,FALSE)</f>
        <v>Wireless network</v>
      </c>
      <c r="C42" s="72" t="str">
        <f>VLOOKUP($C$30,'2012'!$B15:$L15,1,FALSE)</f>
        <v>Computers</v>
      </c>
      <c r="D42" s="72">
        <f>VLOOKUP($C$30,'2012'!$B15:$L15,2,FALSE)</f>
        <v>4</v>
      </c>
      <c r="E42" s="72">
        <f>VLOOKUP($C$30,'2012'!$B15:$L15,5,FALSE)/100</f>
        <v>0.74</v>
      </c>
      <c r="F42" s="72">
        <f>VLOOKUP($C$30,'2012'!$B15:$L15,5,FALSE)/100</f>
        <v>0.74</v>
      </c>
      <c r="G42" s="72">
        <f>VLOOKUP($C$30,'2012'!$B15:$L15,6,FALSE)</f>
        <v>71</v>
      </c>
      <c r="H42" s="72">
        <f>VLOOKUP($C$30,'2012'!$B15:$L15,6,FALSE)</f>
        <v>71</v>
      </c>
    </row>
    <row r="43" spans="2:24" ht="30.75" thickBot="1">
      <c r="B43" s="73" t="s">
        <v>99</v>
      </c>
      <c r="C43" s="64" t="s">
        <v>100</v>
      </c>
      <c r="D43" s="74" t="s">
        <v>66</v>
      </c>
      <c r="E43" s="74" t="s">
        <v>67</v>
      </c>
      <c r="F43" s="74" t="s">
        <v>67</v>
      </c>
      <c r="G43" s="75" t="s">
        <v>106</v>
      </c>
      <c r="H43" s="76" t="s">
        <v>106</v>
      </c>
      <c r="I43" s="5"/>
      <c r="J43" s="30" t="s">
        <v>67</v>
      </c>
      <c r="K43" s="30" t="s">
        <v>67</v>
      </c>
      <c r="M43" s="31" t="s">
        <v>68</v>
      </c>
      <c r="N43" s="31" t="s">
        <v>68</v>
      </c>
      <c r="O43" s="31" t="s">
        <v>68</v>
      </c>
      <c r="P43" s="61" t="s">
        <v>117</v>
      </c>
      <c r="Q43" s="62"/>
      <c r="R43" s="62"/>
    </row>
    <row r="44" spans="2:24">
      <c r="B44" s="65"/>
      <c r="C44" s="52" t="s">
        <v>45</v>
      </c>
      <c r="D44" s="1"/>
      <c r="E44" s="83" t="s">
        <v>44</v>
      </c>
      <c r="F44" s="83" t="s">
        <v>79</v>
      </c>
      <c r="G44" s="83" t="s">
        <v>44</v>
      </c>
      <c r="H44" s="83" t="s">
        <v>79</v>
      </c>
      <c r="J44" s="83" t="s">
        <v>44</v>
      </c>
      <c r="K44" s="83" t="s">
        <v>79</v>
      </c>
      <c r="M44" s="83" t="s">
        <v>44</v>
      </c>
      <c r="N44" s="83" t="s">
        <v>79</v>
      </c>
      <c r="O44" s="81" t="s">
        <v>96</v>
      </c>
      <c r="Q44" s="81" t="s">
        <v>116</v>
      </c>
      <c r="R44" s="81" t="s">
        <v>116</v>
      </c>
    </row>
    <row r="45" spans="2:24" ht="15">
      <c r="B45" s="65"/>
      <c r="C45" s="1"/>
      <c r="D45" s="68" t="s">
        <v>69</v>
      </c>
      <c r="E45" s="69" t="s">
        <v>183</v>
      </c>
      <c r="F45" s="69" t="s">
        <v>183</v>
      </c>
      <c r="G45" s="66" t="s">
        <v>71</v>
      </c>
      <c r="H45" s="67" t="s">
        <v>71</v>
      </c>
      <c r="I45" s="44"/>
      <c r="J45" s="193" t="s">
        <v>252</v>
      </c>
      <c r="K45" s="194"/>
      <c r="L45" s="24"/>
      <c r="M45" s="193" t="s">
        <v>253</v>
      </c>
      <c r="N45" s="195"/>
      <c r="O45" s="196"/>
      <c r="P45" s="41"/>
      <c r="Q45" s="83" t="s">
        <v>44</v>
      </c>
      <c r="R45" s="83" t="s">
        <v>79</v>
      </c>
      <c r="S45" s="32" t="s">
        <v>96</v>
      </c>
    </row>
    <row r="46" spans="2:24">
      <c r="B46" s="72" t="str">
        <f>VLOOKUP($C$44,'2012'!$B16:$L16,11,FALSE)</f>
        <v>Coffee maker</v>
      </c>
      <c r="C46" s="72" t="str">
        <f>VLOOKUP($C$44,'2012'!$B16:$L16,1,FALSE)</f>
        <v>Cooking</v>
      </c>
      <c r="D46" s="72">
        <f>VLOOKUP($C$44,'2012'!$B16:$L16,2,FALSE)</f>
        <v>4</v>
      </c>
      <c r="E46" s="72">
        <f>VLOOKUP($C$44,'2012'!$B16:$L16,5,FALSE)/100</f>
        <v>0.52</v>
      </c>
      <c r="F46" s="72">
        <f>VLOOKUP($C$44,'2012'!$B16:$L16,5,FALSE)/100</f>
        <v>0.52</v>
      </c>
      <c r="G46" s="72">
        <f>VLOOKUP($C$44,'2012'!$B16:$L16,6,FALSE)</f>
        <v>36</v>
      </c>
      <c r="H46" s="72">
        <f>VLOOKUP($C$44,'2012'!$B16:$L16,6,FALSE)</f>
        <v>36</v>
      </c>
      <c r="I46" s="60" t="s">
        <v>70</v>
      </c>
      <c r="J46" s="33">
        <f>SUMPRODUCT(E46:E54,G46:G54)/(SUM(G46:G54))</f>
        <v>0.72703000000000007</v>
      </c>
      <c r="K46" s="33">
        <f>SUMPRODUCT(F46:F54,H46:H54)/(SUM(H46:H54))</f>
        <v>0.72703000000000007</v>
      </c>
      <c r="L46" s="214" t="s">
        <v>265</v>
      </c>
      <c r="M46" s="33">
        <f>SUMPRODUCT(E46:E55,G46:G55)/(SUM(E46:E55))</f>
        <v>64.487315948199395</v>
      </c>
      <c r="N46" s="33">
        <f>SUMPRODUCT(F46:F55,H46:H55)/(SUM(F46:F55))</f>
        <v>64.487315948199395</v>
      </c>
      <c r="O46" s="24"/>
      <c r="P46" s="41" t="s">
        <v>74</v>
      </c>
      <c r="Q46" s="38">
        <f>SUMPRODUCT(E46:E55,G46:G55)</f>
        <v>290.81200000000001</v>
      </c>
      <c r="R46" s="38">
        <f>SUMPRODUCT(F46:F55,H46:H55)</f>
        <v>290.81200000000001</v>
      </c>
      <c r="S46" s="41" t="s">
        <v>73</v>
      </c>
    </row>
    <row r="47" spans="2:24">
      <c r="B47" s="72" t="str">
        <f>VLOOKUP($C$44,'2012'!$B17:$L17,11,FALSE)</f>
        <v>Cooker hoods</v>
      </c>
      <c r="C47" s="72" t="str">
        <f>VLOOKUP($C$44,'2012'!$B17:$L17,1,FALSE)</f>
        <v>Cooking</v>
      </c>
      <c r="D47" s="72">
        <f>VLOOKUP($C$44,'2012'!$B17:$L17,2,FALSE)</f>
        <v>15</v>
      </c>
      <c r="E47" s="72">
        <f>VLOOKUP($C$44,'2012'!$B17:$L17,5,FALSE)/100</f>
        <v>0.73</v>
      </c>
      <c r="F47" s="72">
        <f>VLOOKUP($C$44,'2012'!$B17:$L17,5,FALSE)/100</f>
        <v>0.73</v>
      </c>
      <c r="G47" s="72">
        <f>VLOOKUP($C$44,'2012'!$B17:$L17,6,FALSE)</f>
        <v>45</v>
      </c>
      <c r="H47" s="72">
        <f>VLOOKUP($C$44,'2012'!$B17:$L17,6,FALSE)</f>
        <v>45</v>
      </c>
      <c r="I47" s="213" t="s">
        <v>264</v>
      </c>
      <c r="J47" s="4">
        <f>SUM(E46:E55)</f>
        <v>4.5095999999999998</v>
      </c>
      <c r="K47" s="4">
        <f>SUM(F46:F55)</f>
        <v>4.5095999999999998</v>
      </c>
      <c r="L47" s="214" t="s">
        <v>266</v>
      </c>
      <c r="M47" s="78">
        <f>M46*10^-9*3.6</f>
        <v>2.3215433741351787E-7</v>
      </c>
      <c r="N47" s="78">
        <f>N46*10^-9*3.6</f>
        <v>2.3215433741351787E-7</v>
      </c>
      <c r="O47" s="24"/>
      <c r="P47" s="41" t="s">
        <v>74</v>
      </c>
      <c r="Q47" s="40">
        <f>Q46*$J$25</f>
        <v>179135.36139755856</v>
      </c>
      <c r="R47" s="40">
        <f>R46*$K$25</f>
        <v>120928.07299735841</v>
      </c>
      <c r="S47" s="40">
        <f>Q47+R47</f>
        <v>300063.43439491699</v>
      </c>
      <c r="T47" s="41" t="s">
        <v>72</v>
      </c>
      <c r="U47" t="str">
        <f>'data multis bui'!H20</f>
        <v>Cooking</v>
      </c>
      <c r="V47" s="40">
        <f>'data multis bui'!I17</f>
        <v>369790.10399999999</v>
      </c>
      <c r="W47" s="41" t="s">
        <v>72</v>
      </c>
      <c r="X47" s="86">
        <f>S47-V47</f>
        <v>-69726.669605083007</v>
      </c>
    </row>
    <row r="48" spans="2:24">
      <c r="B48" s="72" t="str">
        <f>VLOOKUP($C$44,'2012'!$B18:$L18,11,FALSE)</f>
        <v>Electric baking ovens</v>
      </c>
      <c r="C48" s="72" t="str">
        <f>VLOOKUP($C$44,'2012'!$B18:$L18,1,FALSE)</f>
        <v>Cooking</v>
      </c>
      <c r="D48" s="72">
        <f>VLOOKUP($C$44,'2012'!$B18:$L18,2,FALSE)</f>
        <v>14</v>
      </c>
      <c r="E48" s="72">
        <f>VLOOKUP($C$44,'2012'!$B18:$L18,5,FALSE)/100</f>
        <v>0.77159999999999995</v>
      </c>
      <c r="F48" s="72">
        <f>VLOOKUP($C$44,'2012'!$B18:$L18,5,FALSE)/100</f>
        <v>0.77159999999999995</v>
      </c>
      <c r="G48" s="72">
        <f>VLOOKUP($C$44,'2012'!$B18:$L18,6,FALSE)</f>
        <v>85</v>
      </c>
      <c r="H48" s="72">
        <f>VLOOKUP($C$44,'2012'!$B18:$L18,6,FALSE)</f>
        <v>85</v>
      </c>
      <c r="I48" s="185" t="s">
        <v>248</v>
      </c>
      <c r="J48" s="107"/>
      <c r="K48" s="107"/>
      <c r="L48" s="80"/>
      <c r="M48" s="87" t="s">
        <v>115</v>
      </c>
      <c r="N48" s="79"/>
      <c r="O48" s="24"/>
      <c r="P48" s="41" t="s">
        <v>74</v>
      </c>
      <c r="Q48" s="39">
        <f>Q47*3.6/1000000</f>
        <v>0.64488730103121084</v>
      </c>
      <c r="R48" s="39">
        <f>R47*3.6/1000000</f>
        <v>0.43534106279049029</v>
      </c>
      <c r="S48" s="39">
        <f>S47*3.6/1000000</f>
        <v>1.0802283638217012</v>
      </c>
      <c r="T48" s="41" t="s">
        <v>43</v>
      </c>
    </row>
    <row r="49" spans="2:24">
      <c r="B49" s="72" t="str">
        <f>VLOOKUP($C$44,'2012'!$B19:$L19,11,FALSE)</f>
        <v>Electric baking ovens standby</v>
      </c>
      <c r="C49" s="72" t="str">
        <f>VLOOKUP($C$44,'2012'!$B19:$L19,1,FALSE)</f>
        <v>Cooking</v>
      </c>
      <c r="D49" s="72">
        <f>VLOOKUP($C$44,'2012'!$B19:$L19,2,FALSE)</f>
        <v>0</v>
      </c>
      <c r="E49" s="72">
        <f>VLOOKUP($C$44,'2012'!$B19:$L19,5,FALSE)/100</f>
        <v>0</v>
      </c>
      <c r="F49" s="72">
        <f>VLOOKUP($C$44,'2012'!$B19:$L19,5,FALSE)/100</f>
        <v>0</v>
      </c>
      <c r="G49" s="72">
        <f>VLOOKUP($C$44,'2012'!$B19:$L19,6,FALSE)</f>
        <v>0</v>
      </c>
      <c r="H49" s="72">
        <f>VLOOKUP($C$44,'2012'!$B19:$L19,6,FALSE)</f>
        <v>0</v>
      </c>
      <c r="I49" s="215" t="s">
        <v>269</v>
      </c>
      <c r="J49" s="55">
        <f>J$25*J47</f>
        <v>2777.8386922081277</v>
      </c>
      <c r="K49" s="55">
        <f>K$25*K47</f>
        <v>1875.2226111332664</v>
      </c>
      <c r="L49" s="214" t="s">
        <v>267</v>
      </c>
      <c r="M49" s="56">
        <f>J49*M47*1000</f>
        <v>0.64488730103121084</v>
      </c>
      <c r="N49" s="56">
        <f>K49*N47*1000</f>
        <v>0.43534106279049034</v>
      </c>
      <c r="O49" s="23">
        <f>M49+N49</f>
        <v>1.0802283638217012</v>
      </c>
      <c r="Q49" s="41"/>
      <c r="R49" s="63"/>
      <c r="S49" s="63">
        <f>S48-O49</f>
        <v>0</v>
      </c>
    </row>
    <row r="50" spans="2:24" ht="15">
      <c r="B50" s="72" t="str">
        <f>VLOOKUP($C$44,'2012'!$B20:$L20,11,FALSE)</f>
        <v>Electric hobs</v>
      </c>
      <c r="C50" s="72" t="str">
        <f>VLOOKUP($C$44,'2012'!$B20:$L20,1,FALSE)</f>
        <v>Cooking</v>
      </c>
      <c r="D50" s="72">
        <f>VLOOKUP($C$44,'2012'!$B20:$L20,2,FALSE)</f>
        <v>19</v>
      </c>
      <c r="E50" s="72">
        <f>VLOOKUP($C$44,'2012'!$B20:$L20,5,FALSE)/100</f>
        <v>0.82799999999999996</v>
      </c>
      <c r="F50" s="72">
        <f>VLOOKUP($C$44,'2012'!$B20:$L20,5,FALSE)/100</f>
        <v>0.82799999999999996</v>
      </c>
      <c r="G50" s="72">
        <f>VLOOKUP($C$44,'2012'!$B20:$L20,6,FALSE)</f>
        <v>162</v>
      </c>
      <c r="H50" s="72">
        <f>VLOOKUP($C$44,'2012'!$B20:$L20,6,FALSE)</f>
        <v>162</v>
      </c>
      <c r="J50" s="71" t="s">
        <v>66</v>
      </c>
      <c r="K50" s="71" t="s">
        <v>66</v>
      </c>
      <c r="L50" s="105" t="s">
        <v>246</v>
      </c>
      <c r="M50" s="105" t="s">
        <v>76</v>
      </c>
      <c r="N50" s="105" t="s">
        <v>76</v>
      </c>
      <c r="O50" s="105"/>
    </row>
    <row r="51" spans="2:24">
      <c r="B51" s="72" t="str">
        <f>VLOOKUP($C$44,'2012'!$B21:$L21,11,FALSE)</f>
        <v>Electric hobs standby</v>
      </c>
      <c r="C51" s="72" t="str">
        <f>VLOOKUP($C$44,'2012'!$B21:$L21,1,FALSE)</f>
        <v>Cooking</v>
      </c>
      <c r="D51" s="72">
        <f>VLOOKUP($C$44,'2012'!$B21:$L21,2,FALSE)</f>
        <v>0</v>
      </c>
      <c r="E51" s="72">
        <f>VLOOKUP($C$44,'2012'!$B21:$L21,5,FALSE)/100</f>
        <v>0</v>
      </c>
      <c r="F51" s="72">
        <f>VLOOKUP($C$44,'2012'!$B21:$L21,5,FALSE)/100</f>
        <v>0</v>
      </c>
      <c r="G51" s="72">
        <f>VLOOKUP($C$44,'2012'!$B21:$L21,6,FALSE)</f>
        <v>0</v>
      </c>
      <c r="H51" s="72">
        <f>VLOOKUP($C$44,'2012'!$B21:$L21,6,FALSE)</f>
        <v>0</v>
      </c>
      <c r="I51" s="5"/>
      <c r="J51" s="82">
        <f>($D46*E46+$D47*E47+$D48*E48+$D49*E49+$D50*E50+$D51*E51+$D52*E52+$D53*E53+$D54*E54+$D55*E55)/J47</f>
        <v>11.123913429128971</v>
      </c>
      <c r="K51" s="82">
        <f>($D46*F46+$D47*F47+$D48*F48+$D49*F49+$D50*F50+$D51*F51+$D52*F52+$D53*F53+$D54*F54+$D55*F55)/K47</f>
        <v>11.123913429128971</v>
      </c>
      <c r="L51" s="105" t="s">
        <v>268</v>
      </c>
      <c r="M51" s="105">
        <f>M49*$O$24</f>
        <v>0.60686111689098554</v>
      </c>
      <c r="N51" s="105">
        <f>N49*$O$24</f>
        <v>0.40967090400305378</v>
      </c>
      <c r="O51" s="105">
        <f>O49*$O$24</f>
        <v>1.0165320208940394</v>
      </c>
      <c r="V51" s="105">
        <f>O51/3.6*1000000</f>
        <v>282370.00580389984</v>
      </c>
      <c r="W51" s="105" t="s">
        <v>72</v>
      </c>
      <c r="X51" s="112">
        <f>V51/V47-'data multis bui'!$K$85</f>
        <v>-0.17743901768502568</v>
      </c>
    </row>
    <row r="52" spans="2:24">
      <c r="B52" s="72" t="str">
        <f>VLOOKUP($C$44,'2012'!$B22:$L22,11,FALSE)</f>
        <v>Electric keddle</v>
      </c>
      <c r="C52" s="72" t="str">
        <f>VLOOKUP($C$44,'2012'!$B22:$L22,1,FALSE)</f>
        <v>Cooking</v>
      </c>
      <c r="D52" s="72">
        <f>VLOOKUP($C$44,'2012'!$B22:$L22,2,FALSE)</f>
        <v>4</v>
      </c>
      <c r="E52" s="72">
        <f>VLOOKUP($C$44,'2012'!$B22:$L22,5,FALSE)/100</f>
        <v>0.86</v>
      </c>
      <c r="F52" s="72">
        <f>VLOOKUP($C$44,'2012'!$B22:$L22,5,FALSE)/100</f>
        <v>0.86</v>
      </c>
      <c r="G52" s="72">
        <f>VLOOKUP($C$44,'2012'!$B22:$L22,6,FALSE)</f>
        <v>25</v>
      </c>
      <c r="H52" s="72">
        <f>VLOOKUP($C$44,'2012'!$B22:$L22,6,FALSE)</f>
        <v>25</v>
      </c>
      <c r="I52" s="47"/>
      <c r="J52" s="47">
        <f>SUMPRODUCT(E46:E54,G46:G54)/(SUM(G46:G54))</f>
        <v>0.72703000000000007</v>
      </c>
      <c r="K52" s="48"/>
    </row>
    <row r="53" spans="2:24">
      <c r="B53" s="72" t="str">
        <f>VLOOKUP($C$44,'2012'!$B23:$L23,11,FALSE)</f>
        <v>Espresso machine</v>
      </c>
      <c r="C53" s="72" t="str">
        <f>VLOOKUP($C$44,'2012'!$B23:$L23,1,FALSE)</f>
        <v>Cooking</v>
      </c>
      <c r="D53" s="72">
        <f>VLOOKUP($C$44,'2012'!$B23:$L23,2,FALSE)</f>
        <v>4</v>
      </c>
      <c r="E53" s="72">
        <f>VLOOKUP($C$44,'2012'!$B23:$L23,5,FALSE)/100</f>
        <v>0.14000000000000001</v>
      </c>
      <c r="F53" s="72">
        <f>VLOOKUP($C$44,'2012'!$B23:$L23,5,FALSE)/100</f>
        <v>0.14000000000000001</v>
      </c>
      <c r="G53" s="72">
        <f>VLOOKUP($C$44,'2012'!$B23:$L23,6,FALSE)</f>
        <v>25</v>
      </c>
      <c r="H53" s="72">
        <f>VLOOKUP($C$44,'2012'!$B23:$L23,6,FALSE)</f>
        <v>25</v>
      </c>
      <c r="I53" s="47"/>
      <c r="J53" s="47">
        <f>J52-J46</f>
        <v>0</v>
      </c>
      <c r="K53" s="46"/>
    </row>
    <row r="54" spans="2:24">
      <c r="B54" s="72" t="str">
        <f>VLOOKUP($C$44,'2012'!$B24:$L24,11,FALSE)</f>
        <v>Microwave ovens</v>
      </c>
      <c r="C54" s="72" t="str">
        <f>VLOOKUP($C$44,'2012'!$B24:$L24,1,FALSE)</f>
        <v>Cooking</v>
      </c>
      <c r="D54" s="72">
        <f>VLOOKUP($C$44,'2012'!$B24:$L24,2,FALSE)</f>
        <v>10</v>
      </c>
      <c r="E54" s="72">
        <f>VLOOKUP($C$44,'2012'!$B24:$L24,5,FALSE)/100</f>
        <v>0.66</v>
      </c>
      <c r="F54" s="72">
        <f>VLOOKUP($C$44,'2012'!$B24:$L24,5,FALSE)/100</f>
        <v>0.66</v>
      </c>
      <c r="G54" s="72">
        <f>VLOOKUP($C$44,'2012'!$B24:$L24,6,FALSE)</f>
        <v>22</v>
      </c>
      <c r="H54" s="72">
        <f>VLOOKUP($C$44,'2012'!$B24:$L24,6,FALSE)</f>
        <v>22</v>
      </c>
      <c r="I54" s="45"/>
      <c r="J54" s="47"/>
      <c r="K54" s="46"/>
    </row>
    <row r="55" spans="2:24">
      <c r="B55" s="72" t="str">
        <f>VLOOKUP($C$44,'2012'!$B25:$L25,11,FALSE)</f>
        <v>Microwave ovens standby</v>
      </c>
      <c r="C55" s="72" t="str">
        <f>VLOOKUP($C$44,'2012'!$B25:$L25,1,FALSE)</f>
        <v>Cooking</v>
      </c>
      <c r="D55" s="72">
        <f>VLOOKUP($C$44,'2012'!$B25:$L25,2,FALSE)</f>
        <v>0</v>
      </c>
      <c r="E55" s="72">
        <f>VLOOKUP($C$44,'2012'!$B25:$L25,5,FALSE)/100</f>
        <v>0</v>
      </c>
      <c r="F55" s="72">
        <f>VLOOKUP($C$44,'2012'!$B25:$L25,5,FALSE)/100</f>
        <v>0</v>
      </c>
      <c r="G55" s="72">
        <f>VLOOKUP($C$44,'2012'!$B25:$L25,6,FALSE)</f>
        <v>0</v>
      </c>
      <c r="H55" s="72">
        <f>VLOOKUP($C$44,'2012'!$B25:$L25,6,FALSE)</f>
        <v>0</v>
      </c>
      <c r="J55" s="57"/>
      <c r="K55" s="57"/>
    </row>
    <row r="56" spans="2:24" ht="13.5" thickBot="1">
      <c r="B56" s="72"/>
      <c r="C56" s="72"/>
      <c r="D56" s="72"/>
      <c r="E56" s="72"/>
      <c r="F56" s="72"/>
      <c r="G56" s="72"/>
      <c r="H56" s="72"/>
      <c r="J56" s="57"/>
      <c r="K56" s="57"/>
    </row>
    <row r="57" spans="2:24" ht="30.75" thickBot="1">
      <c r="B57" s="73" t="s">
        <v>99</v>
      </c>
      <c r="C57" s="64" t="s">
        <v>100</v>
      </c>
      <c r="D57" s="74" t="s">
        <v>66</v>
      </c>
      <c r="E57" s="74" t="s">
        <v>67</v>
      </c>
      <c r="F57" s="74" t="s">
        <v>67</v>
      </c>
      <c r="G57" s="75" t="s">
        <v>106</v>
      </c>
      <c r="H57" s="76" t="s">
        <v>106</v>
      </c>
      <c r="I57" s="5"/>
      <c r="J57" s="30" t="s">
        <v>67</v>
      </c>
      <c r="K57" s="30" t="s">
        <v>67</v>
      </c>
      <c r="M57" s="31" t="s">
        <v>68</v>
      </c>
      <c r="N57" s="31" t="s">
        <v>68</v>
      </c>
      <c r="O57" s="31" t="s">
        <v>68</v>
      </c>
      <c r="P57" s="61" t="s">
        <v>117</v>
      </c>
      <c r="Q57" s="62"/>
      <c r="R57" s="62"/>
    </row>
    <row r="58" spans="2:24">
      <c r="B58" s="65"/>
      <c r="C58" s="52" t="s">
        <v>46</v>
      </c>
      <c r="D58" s="1"/>
      <c r="E58" s="83" t="s">
        <v>44</v>
      </c>
      <c r="F58" s="83" t="s">
        <v>79</v>
      </c>
      <c r="G58" s="83" t="s">
        <v>44</v>
      </c>
      <c r="H58" s="83" t="s">
        <v>79</v>
      </c>
      <c r="J58" s="83" t="s">
        <v>44</v>
      </c>
      <c r="K58" s="83" t="s">
        <v>79</v>
      </c>
      <c r="M58" s="83" t="s">
        <v>44</v>
      </c>
      <c r="N58" s="83" t="s">
        <v>79</v>
      </c>
      <c r="O58" s="81" t="s">
        <v>96</v>
      </c>
      <c r="Q58" s="81" t="s">
        <v>116</v>
      </c>
      <c r="R58" s="81" t="s">
        <v>116</v>
      </c>
    </row>
    <row r="59" spans="2:24" ht="15">
      <c r="B59" s="65"/>
      <c r="C59" s="1"/>
      <c r="D59" s="68" t="s">
        <v>69</v>
      </c>
      <c r="E59" s="69" t="s">
        <v>183</v>
      </c>
      <c r="F59" s="69" t="s">
        <v>183</v>
      </c>
      <c r="G59" s="66" t="s">
        <v>71</v>
      </c>
      <c r="H59" s="67" t="s">
        <v>71</v>
      </c>
      <c r="I59" s="44"/>
      <c r="J59" s="193" t="s">
        <v>252</v>
      </c>
      <c r="K59" s="194"/>
      <c r="L59" s="24"/>
      <c r="M59" s="193" t="s">
        <v>253</v>
      </c>
      <c r="N59" s="195"/>
      <c r="O59" s="196"/>
      <c r="P59" s="41"/>
      <c r="Q59" s="83" t="s">
        <v>44</v>
      </c>
      <c r="R59" s="83" t="s">
        <v>79</v>
      </c>
      <c r="S59" s="32" t="s">
        <v>96</v>
      </c>
    </row>
    <row r="60" spans="2:24">
      <c r="B60" s="72" t="str">
        <f>VLOOKUP($C$58,'2012'!$B26:$L26,11,FALSE)</f>
        <v>B/W TV</v>
      </c>
      <c r="C60" s="72" t="str">
        <f>VLOOKUP($C$58,'2012'!$B26:$L26,1,FALSE)</f>
        <v>Entertainment</v>
      </c>
      <c r="D60" s="72">
        <f>VLOOKUP($C$58,'2012'!$B26:$L26,2,FALSE)</f>
        <v>14</v>
      </c>
      <c r="E60" s="72">
        <f>VLOOKUP($C$58,'2012'!$B26:$L26,5,FALSE)/100</f>
        <v>1E-4</v>
      </c>
      <c r="F60" s="72">
        <f>VLOOKUP($C$58,'2012'!$B26:$L26,5,FALSE)/100</f>
        <v>1E-4</v>
      </c>
      <c r="G60" s="72">
        <f>VLOOKUP($C$58,'2012'!$B26:$L26,6,FALSE)</f>
        <v>50</v>
      </c>
      <c r="H60" s="72">
        <f>VLOOKUP($C$58,'2012'!$B26:$L26,6,FALSE)</f>
        <v>50</v>
      </c>
      <c r="I60" s="60" t="s">
        <v>70</v>
      </c>
      <c r="J60" s="33">
        <f>SUMPRODUCT(E60:E78,G60:G78)/(SUM(G60:G78))</f>
        <v>0.33735862068965511</v>
      </c>
      <c r="K60" s="33">
        <f>SUMPRODUCT(F60:F78,H60:H78)/(SUM(H60:H78))</f>
        <v>0.33735862068965511</v>
      </c>
      <c r="L60" s="214" t="s">
        <v>265</v>
      </c>
      <c r="M60" s="33">
        <f>SUMPRODUCT(E60:E78,G60:G78)/(SUM(E60:E78))</f>
        <v>130.92191681889625</v>
      </c>
      <c r="N60" s="33">
        <f>SUMPRODUCT(F60:F78,H60:H78)/(SUM(F60:F78))</f>
        <v>130.92191681889625</v>
      </c>
      <c r="O60" s="24"/>
      <c r="P60" s="41" t="s">
        <v>74</v>
      </c>
      <c r="Q60" s="38">
        <f>SUMPRODUCT(E60:E78,G60:G78)</f>
        <v>616.35419999999988</v>
      </c>
      <c r="R60" s="38">
        <f>SUMPRODUCT(F60:F78,H60:H78)</f>
        <v>616.35419999999988</v>
      </c>
      <c r="S60" s="41" t="s">
        <v>73</v>
      </c>
    </row>
    <row r="61" spans="2:24">
      <c r="B61" s="72" t="str">
        <f>VLOOKUP($C$58,'2012'!$B27:$L27,11,FALSE)</f>
        <v>Bluray player</v>
      </c>
      <c r="C61" s="72" t="str">
        <f>VLOOKUP($C$58,'2012'!$B27:$L27,1,FALSE)</f>
        <v>Entertainment</v>
      </c>
      <c r="D61" s="72">
        <f>VLOOKUP($C$58,'2012'!$B27:$L27,2,FALSE)</f>
        <v>4</v>
      </c>
      <c r="E61" s="72">
        <f>VLOOKUP($C$58,'2012'!$B27:$L27,5,FALSE)/100</f>
        <v>0.23</v>
      </c>
      <c r="F61" s="72">
        <f>VLOOKUP($C$58,'2012'!$B27:$L27,5,FALSE)/100</f>
        <v>0.23</v>
      </c>
      <c r="G61" s="72">
        <f>VLOOKUP($C$58,'2012'!$B27:$L27,6,FALSE)</f>
        <v>11</v>
      </c>
      <c r="H61" s="72">
        <f>VLOOKUP($C$58,'2012'!$B27:$L27,6,FALSE)</f>
        <v>11</v>
      </c>
      <c r="I61" s="213" t="s">
        <v>264</v>
      </c>
      <c r="J61" s="4">
        <f>SUM(E60:E76)</f>
        <v>4.7078000000000007</v>
      </c>
      <c r="K61" s="4">
        <f>SUM(F60:F78)</f>
        <v>4.7078000000000007</v>
      </c>
      <c r="L61" s="214" t="s">
        <v>266</v>
      </c>
      <c r="M61" s="78">
        <f>M60*10^-9*3.6</f>
        <v>4.7131890054802655E-7</v>
      </c>
      <c r="N61" s="78">
        <f>N60*10^-9*3.6</f>
        <v>4.7131890054802655E-7</v>
      </c>
      <c r="O61" s="24"/>
      <c r="P61" s="41" t="s">
        <v>74</v>
      </c>
      <c r="Q61" s="40">
        <f>Q60*$J$25</f>
        <v>379663.94910080417</v>
      </c>
      <c r="R61" s="40">
        <f>R60*$K$25</f>
        <v>256297.97150677559</v>
      </c>
      <c r="S61" s="40">
        <f>Q61+R61</f>
        <v>635961.92060757976</v>
      </c>
      <c r="T61" s="41" t="s">
        <v>72</v>
      </c>
      <c r="U61" s="40" t="str">
        <f>'data multis bui'!H27</f>
        <v>Cooking</v>
      </c>
      <c r="V61" s="40">
        <f>'data multis bui'!I27</f>
        <v>663813.47340000002</v>
      </c>
      <c r="W61" s="41" t="s">
        <v>72</v>
      </c>
      <c r="X61" s="86">
        <f>S61-V61</f>
        <v>-27851.552792420262</v>
      </c>
    </row>
    <row r="62" spans="2:24">
      <c r="B62" s="72" t="str">
        <f>VLOOKUP($C$58,'2012'!$B28:$L28,11,FALSE)</f>
        <v>CRT TV</v>
      </c>
      <c r="C62" s="72" t="str">
        <f>VLOOKUP($C$58,'2012'!$B28:$L28,1,FALSE)</f>
        <v>Entertainment</v>
      </c>
      <c r="D62" s="72">
        <f>VLOOKUP($C$58,'2012'!$B28:$L28,2,FALSE)</f>
        <v>3</v>
      </c>
      <c r="E62" s="72">
        <f>VLOOKUP($C$58,'2012'!$B28:$L28,5,FALSE)/100</f>
        <v>0.1298</v>
      </c>
      <c r="F62" s="72">
        <f>VLOOKUP($C$58,'2012'!$B28:$L28,5,FALSE)/100</f>
        <v>0.1298</v>
      </c>
      <c r="G62" s="72">
        <f>VLOOKUP($C$58,'2012'!$B28:$L28,6,FALSE)</f>
        <v>114</v>
      </c>
      <c r="H62" s="72">
        <f>VLOOKUP($C$58,'2012'!$B28:$L28,6,FALSE)</f>
        <v>114</v>
      </c>
      <c r="I62" s="185" t="s">
        <v>248</v>
      </c>
      <c r="J62" s="107"/>
      <c r="K62" s="107"/>
      <c r="L62" s="80"/>
      <c r="M62" s="87" t="s">
        <v>115</v>
      </c>
      <c r="N62" s="79"/>
      <c r="O62" s="24"/>
      <c r="P62" s="41" t="s">
        <v>74</v>
      </c>
      <c r="Q62" s="39">
        <f>Q61*3.6/1000000</f>
        <v>1.3667902167628949</v>
      </c>
      <c r="R62" s="39">
        <f>R61*3.6/1000000</f>
        <v>0.92267269742439206</v>
      </c>
      <c r="S62" s="39">
        <f>S61*3.6/1000000</f>
        <v>2.2894629141872871</v>
      </c>
      <c r="T62" s="41" t="s">
        <v>43</v>
      </c>
    </row>
    <row r="63" spans="2:24">
      <c r="B63" s="72" t="str">
        <f>VLOOKUP($C$58,'2012'!$B29:$L29,11,FALSE)</f>
        <v>Digital photo frame</v>
      </c>
      <c r="C63" s="72" t="str">
        <f>VLOOKUP($C$58,'2012'!$B29:$L29,1,FALSE)</f>
        <v>Entertainment</v>
      </c>
      <c r="D63" s="72">
        <f>VLOOKUP($C$58,'2012'!$B29:$L29,2,FALSE)</f>
        <v>4</v>
      </c>
      <c r="E63" s="72">
        <f>VLOOKUP($C$58,'2012'!$B29:$L29,5,FALSE)/100</f>
        <v>0.09</v>
      </c>
      <c r="F63" s="72">
        <f>VLOOKUP($C$58,'2012'!$B29:$L29,5,FALSE)/100</f>
        <v>0.09</v>
      </c>
      <c r="G63" s="72">
        <f>VLOOKUP($C$58,'2012'!$B29:$L29,6,FALSE)</f>
        <v>17</v>
      </c>
      <c r="H63" s="72">
        <f>VLOOKUP($C$58,'2012'!$B29:$L29,6,FALSE)</f>
        <v>17</v>
      </c>
      <c r="I63" s="215" t="s">
        <v>269</v>
      </c>
      <c r="J63" s="55">
        <f>J$25*J61</f>
        <v>2899.9265999595145</v>
      </c>
      <c r="K63" s="55">
        <f>K$25*K61</f>
        <v>1957.6399256459981</v>
      </c>
      <c r="L63" s="214" t="s">
        <v>267</v>
      </c>
      <c r="M63" s="56">
        <f>J63*M61*1000</f>
        <v>1.3667902167628954</v>
      </c>
      <c r="N63" s="56">
        <f>K63*N61*1000</f>
        <v>0.92267269742439229</v>
      </c>
      <c r="O63" s="23">
        <f>M63+N63</f>
        <v>2.2894629141872875</v>
      </c>
      <c r="Q63" s="41"/>
      <c r="R63" s="63"/>
      <c r="S63" s="63">
        <f>S62-O63</f>
        <v>0</v>
      </c>
    </row>
    <row r="64" spans="2:24" ht="15">
      <c r="B64" s="72" t="str">
        <f>VLOOKUP($C$58,'2012'!$B30:$L30,11,FALSE)</f>
        <v>DVD player</v>
      </c>
      <c r="C64" s="72" t="str">
        <f>VLOOKUP($C$58,'2012'!$B30:$L30,1,FALSE)</f>
        <v>Entertainment</v>
      </c>
      <c r="D64" s="72">
        <f>VLOOKUP($C$58,'2012'!$B30:$L30,2,FALSE)</f>
        <v>4</v>
      </c>
      <c r="E64" s="72">
        <f>VLOOKUP($C$58,'2012'!$B30:$L30,5,FALSE)/100</f>
        <v>0.77</v>
      </c>
      <c r="F64" s="72">
        <f>VLOOKUP($C$58,'2012'!$B30:$L30,5,FALSE)/100</f>
        <v>0.77</v>
      </c>
      <c r="G64" s="72">
        <f>VLOOKUP($C$58,'2012'!$B30:$L30,6,FALSE)</f>
        <v>20</v>
      </c>
      <c r="H64" s="72">
        <f>VLOOKUP($C$58,'2012'!$B30:$L30,6,FALSE)</f>
        <v>20</v>
      </c>
      <c r="J64" s="71" t="s">
        <v>66</v>
      </c>
      <c r="K64" s="71" t="s">
        <v>66</v>
      </c>
      <c r="L64" s="105" t="s">
        <v>246</v>
      </c>
      <c r="M64" s="105" t="s">
        <v>76</v>
      </c>
      <c r="N64" s="105" t="s">
        <v>76</v>
      </c>
      <c r="O64" s="105"/>
    </row>
    <row r="65" spans="2:24">
      <c r="B65" s="72" t="str">
        <f>VLOOKUP($C$58,'2012'!$B31:$L31,11,FALSE)</f>
        <v>Gaming consol - PS2/3</v>
      </c>
      <c r="C65" s="72" t="str">
        <f>VLOOKUP($C$58,'2012'!$B31:$L31,1,FALSE)</f>
        <v>Entertainment</v>
      </c>
      <c r="D65" s="72">
        <f>VLOOKUP($C$58,'2012'!$B31:$L31,2,FALSE)</f>
        <v>4</v>
      </c>
      <c r="E65" s="72">
        <f>VLOOKUP($C$58,'2012'!$B31:$L31,5,FALSE)/100</f>
        <v>0.1041</v>
      </c>
      <c r="F65" s="72">
        <f>VLOOKUP($C$58,'2012'!$B31:$L31,5,FALSE)/100</f>
        <v>0.1041</v>
      </c>
      <c r="G65" s="72">
        <f>VLOOKUP($C$58,'2012'!$B31:$L31,6,FALSE)</f>
        <v>125</v>
      </c>
      <c r="H65" s="72">
        <f>VLOOKUP($C$58,'2012'!$B31:$L31,6,FALSE)</f>
        <v>125</v>
      </c>
      <c r="I65" s="5"/>
      <c r="J65" s="82">
        <f>($D60*E60+$D61*E61+$D62*E62+$D63*E63+$D64*E64+$D65*E65+$D66*E66+$D67*E67+$D68*E68+$D69*E69+$D70*E70+$D71*E71+$D72*E72+$D73*E73+$D74*E74+$D75*E75+$D76*E76+$D78*E78)/J61</f>
        <v>6.5351119418836827</v>
      </c>
      <c r="K65" s="82">
        <f>($D60*F60+$D61*F61+$D62*F62+$D63*F63+$D64*F64+$D65*F65+$D66*F66+$D67*F67+$D68*F68+$D69*F69+$D70*F70+$D71*F71+$D72*F72+$D73*F73+$D74*F74+$D75*F75+$D76*F76+$D78*F78)/K61</f>
        <v>6.5351119418836827</v>
      </c>
      <c r="L65" s="105" t="s">
        <v>268</v>
      </c>
      <c r="M65" s="105">
        <f>M63*$O$24</f>
        <v>1.2861965744620232</v>
      </c>
      <c r="N65" s="105">
        <f>N63*$O$24</f>
        <v>0.86826672317538123</v>
      </c>
      <c r="O65" s="105">
        <f>O63*$O$24</f>
        <v>2.1544632976374043</v>
      </c>
      <c r="V65" s="105">
        <f>O65/3.6*1000000</f>
        <v>598462.02712150116</v>
      </c>
      <c r="W65" s="105" t="s">
        <v>72</v>
      </c>
      <c r="X65" s="112">
        <f>V65/V61-'data multis bui'!$K$85</f>
        <v>-3.9482881208990239E-2</v>
      </c>
    </row>
    <row r="66" spans="2:24">
      <c r="B66" s="72" t="str">
        <f>VLOOKUP($C$58,'2012'!$B32:$L32,11,FALSE)</f>
        <v>Gaming consol - Wii</v>
      </c>
      <c r="C66" s="72" t="str">
        <f>VLOOKUP($C$58,'2012'!$B32:$L32,1,FALSE)</f>
        <v>Entertainment</v>
      </c>
      <c r="D66" s="72">
        <f>VLOOKUP($C$58,'2012'!$B32:$L32,2,FALSE)</f>
        <v>4</v>
      </c>
      <c r="E66" s="72">
        <f>VLOOKUP($C$58,'2012'!$B32:$L32,5,FALSE)/100</f>
        <v>0.15090000000000001</v>
      </c>
      <c r="F66" s="72">
        <f>VLOOKUP($C$58,'2012'!$B32:$L32,5,FALSE)/100</f>
        <v>0.15090000000000001</v>
      </c>
      <c r="G66" s="72">
        <f>VLOOKUP($C$58,'2012'!$B32:$L32,6,FALSE)</f>
        <v>26</v>
      </c>
      <c r="H66" s="72">
        <f>VLOOKUP($C$58,'2012'!$B32:$L32,6,FALSE)</f>
        <v>26</v>
      </c>
      <c r="I66" s="5"/>
      <c r="J66" s="47">
        <f>SUMPRODUCT(E60:E78,G60:G78)/(SUM(G60:G78))</f>
        <v>0.33735862068965511</v>
      </c>
      <c r="K66" s="47">
        <f>SUMPRODUCT(F60:F78,H60:H78)/(SUM(H60:H78))</f>
        <v>0.33735862068965511</v>
      </c>
    </row>
    <row r="67" spans="2:24">
      <c r="B67" s="72" t="str">
        <f>VLOOKUP($C$58,'2012'!$B33:$L33,11,FALSE)</f>
        <v>Gaming consol - Xbox</v>
      </c>
      <c r="C67" s="72" t="str">
        <f>VLOOKUP($C$58,'2012'!$B33:$L33,1,FALSE)</f>
        <v>Entertainment</v>
      </c>
      <c r="D67" s="72">
        <f>VLOOKUP($C$58,'2012'!$B33:$L33,2,FALSE)</f>
        <v>4</v>
      </c>
      <c r="E67" s="72">
        <f>VLOOKUP($C$58,'2012'!$B33:$L33,5,FALSE)/100</f>
        <v>8.5000000000000006E-2</v>
      </c>
      <c r="F67" s="72">
        <f>VLOOKUP($C$58,'2012'!$B33:$L33,5,FALSE)/100</f>
        <v>8.5000000000000006E-2</v>
      </c>
      <c r="G67" s="72">
        <f>VLOOKUP($C$58,'2012'!$B33:$L33,6,FALSE)</f>
        <v>125</v>
      </c>
      <c r="H67" s="72">
        <f>VLOOKUP($C$58,'2012'!$B33:$L33,6,FALSE)</f>
        <v>125</v>
      </c>
      <c r="I67" s="8"/>
      <c r="J67" s="113">
        <f>J66-J60</f>
        <v>0</v>
      </c>
      <c r="K67" s="113">
        <f>K66-K60</f>
        <v>0</v>
      </c>
    </row>
    <row r="68" spans="2:24">
      <c r="B68" s="72" t="str">
        <f>VLOOKUP($C$58,'2012'!$B34:$L34,11,FALSE)</f>
        <v xml:space="preserve">LCD TV </v>
      </c>
      <c r="C68" s="72" t="str">
        <f>VLOOKUP($C$58,'2012'!$B34:$L34,1,FALSE)</f>
        <v>Entertainment</v>
      </c>
      <c r="D68" s="72">
        <f>VLOOKUP($C$58,'2012'!$B34:$L34,2,FALSE)</f>
        <v>7</v>
      </c>
      <c r="E68" s="72">
        <f>VLOOKUP($C$58,'2012'!$B34:$L34,5,FALSE)/100</f>
        <v>0.72510000000000008</v>
      </c>
      <c r="F68" s="72">
        <f>VLOOKUP($C$58,'2012'!$B34:$L34,5,FALSE)/100</f>
        <v>0.72510000000000008</v>
      </c>
      <c r="G68" s="72">
        <f>VLOOKUP($C$58,'2012'!$B34:$L34,6,FALSE)</f>
        <v>305</v>
      </c>
      <c r="H68" s="72">
        <f>VLOOKUP($C$58,'2012'!$B34:$L34,6,FALSE)</f>
        <v>305</v>
      </c>
    </row>
    <row r="69" spans="2:24">
      <c r="B69" s="72" t="str">
        <f>VLOOKUP($C$58,'2012'!$B35:$L35,11,FALSE)</f>
        <v>LED TV</v>
      </c>
      <c r="C69" s="72" t="str">
        <f>VLOOKUP($C$58,'2012'!$B35:$L35,1,FALSE)</f>
        <v>Entertainment</v>
      </c>
      <c r="D69" s="72">
        <f>VLOOKUP($C$58,'2012'!$B35:$L35,2,FALSE)</f>
        <v>7</v>
      </c>
      <c r="E69" s="72">
        <f>VLOOKUP($C$58,'2012'!$B35:$L35,5,FALSE)/100</f>
        <v>0.25</v>
      </c>
      <c r="F69" s="72">
        <f>VLOOKUP($C$58,'2012'!$B35:$L35,5,FALSE)/100</f>
        <v>0.25</v>
      </c>
      <c r="G69" s="72">
        <f>VLOOKUP($C$58,'2012'!$B35:$L35,6,FALSE)</f>
        <v>209</v>
      </c>
      <c r="H69" s="72">
        <f>VLOOKUP($C$58,'2012'!$B35:$L35,6,FALSE)</f>
        <v>209</v>
      </c>
    </row>
    <row r="70" spans="2:24">
      <c r="B70" s="72" t="str">
        <f>VLOOKUP($C$58,'2012'!$B36:$L36,11,FALSE)</f>
        <v>Plasma TV</v>
      </c>
      <c r="C70" s="72" t="str">
        <f>VLOOKUP($C$58,'2012'!$B36:$L36,1,FALSE)</f>
        <v>Entertainment</v>
      </c>
      <c r="D70" s="72">
        <f>VLOOKUP($C$58,'2012'!$B36:$L36,2,FALSE)</f>
        <v>7</v>
      </c>
      <c r="E70" s="72">
        <f>VLOOKUP($C$58,'2012'!$B36:$L36,5,FALSE)/100</f>
        <v>0.31950000000000001</v>
      </c>
      <c r="F70" s="72">
        <f>VLOOKUP($C$58,'2012'!$B36:$L36,5,FALSE)/100</f>
        <v>0.31950000000000001</v>
      </c>
      <c r="G70" s="72">
        <f>VLOOKUP($C$58,'2012'!$B36:$L36,6,FALSE)</f>
        <v>439</v>
      </c>
      <c r="H70" s="72">
        <f>VLOOKUP($C$58,'2012'!$B36:$L36,6,FALSE)</f>
        <v>439</v>
      </c>
    </row>
    <row r="71" spans="2:24">
      <c r="B71" s="72" t="str">
        <f>VLOOKUP($C$58,'2012'!$B37:$L37,11,FALSE)</f>
        <v>Settop box</v>
      </c>
      <c r="C71" s="72" t="str">
        <f>VLOOKUP($C$58,'2012'!$B37:$L37,1,FALSE)</f>
        <v>Entertainment</v>
      </c>
      <c r="D71" s="72">
        <f>VLOOKUP($C$58,'2012'!$B37:$L37,2,FALSE)</f>
        <v>4</v>
      </c>
      <c r="E71" s="72">
        <f>VLOOKUP($C$58,'2012'!$B37:$L37,5,FALSE)/100</f>
        <v>0.22</v>
      </c>
      <c r="F71" s="72">
        <f>VLOOKUP($C$58,'2012'!$B37:$L37,5,FALSE)/100</f>
        <v>0.22</v>
      </c>
      <c r="G71" s="72">
        <f>VLOOKUP($C$58,'2012'!$B37:$L37,6,FALSE)</f>
        <v>198</v>
      </c>
      <c r="H71" s="72">
        <f>VLOOKUP($C$58,'2012'!$B37:$L37,6,FALSE)</f>
        <v>198</v>
      </c>
    </row>
    <row r="72" spans="2:24">
      <c r="B72" s="72" t="str">
        <f>VLOOKUP($C$58,'2012'!$B38:$L38,11,FALSE)</f>
        <v>Stereo systems</v>
      </c>
      <c r="C72" s="72" t="str">
        <f>VLOOKUP($C$58,'2012'!$B38:$L38,1,FALSE)</f>
        <v>Entertainment</v>
      </c>
      <c r="D72" s="72">
        <f>VLOOKUP($C$58,'2012'!$B38:$L38,2,FALSE)</f>
        <v>10</v>
      </c>
      <c r="E72" s="72">
        <f>VLOOKUP($C$58,'2012'!$B38:$L38,5,FALSE)/100</f>
        <v>0.84810000000000008</v>
      </c>
      <c r="F72" s="72">
        <f>VLOOKUP($C$58,'2012'!$B38:$L38,5,FALSE)/100</f>
        <v>0.84810000000000008</v>
      </c>
      <c r="G72" s="72">
        <f>VLOOKUP($C$58,'2012'!$B38:$L38,6,FALSE)</f>
        <v>75</v>
      </c>
      <c r="H72" s="72">
        <f>VLOOKUP($C$58,'2012'!$B38:$L38,6,FALSE)</f>
        <v>75</v>
      </c>
    </row>
    <row r="73" spans="2:24">
      <c r="B73" s="72" t="str">
        <f>VLOOKUP($C$58,'2012'!$B39:$L39,11,FALSE)</f>
        <v>Stereo systems standby</v>
      </c>
      <c r="C73" s="72" t="str">
        <f>VLOOKUP($C$58,'2012'!$B39:$L39,1,FALSE)</f>
        <v>Entertainment</v>
      </c>
      <c r="D73" s="72">
        <f>VLOOKUP($C$58,'2012'!$B39:$L39,2,FALSE)</f>
        <v>0</v>
      </c>
      <c r="E73" s="72">
        <f>VLOOKUP($C$58,'2012'!$B39:$L39,5,FALSE)/100</f>
        <v>0</v>
      </c>
      <c r="F73" s="72">
        <f>VLOOKUP($C$58,'2012'!$B39:$L39,5,FALSE)/100</f>
        <v>0</v>
      </c>
      <c r="G73" s="72">
        <f>VLOOKUP($C$58,'2012'!$B39:$L39,6,FALSE)</f>
        <v>0</v>
      </c>
      <c r="H73" s="72">
        <f>VLOOKUP($C$58,'2012'!$B39:$L39,6,FALSE)</f>
        <v>0</v>
      </c>
    </row>
    <row r="74" spans="2:24">
      <c r="B74" s="72" t="str">
        <f>VLOOKUP($C$58,'2012'!$B40:$L40,11,FALSE)</f>
        <v>Surround sound</v>
      </c>
      <c r="C74" s="72" t="str">
        <f>VLOOKUP($C$58,'2012'!$B40:$L40,1,FALSE)</f>
        <v>Entertainment</v>
      </c>
      <c r="D74" s="72">
        <f>VLOOKUP($C$58,'2012'!$B40:$L40,2,FALSE)</f>
        <v>4</v>
      </c>
      <c r="E74" s="72">
        <f>VLOOKUP($C$58,'2012'!$B40:$L40,5,FALSE)/100</f>
        <v>0.27</v>
      </c>
      <c r="F74" s="72">
        <f>VLOOKUP($C$58,'2012'!$B40:$L40,5,FALSE)/100</f>
        <v>0.27</v>
      </c>
      <c r="G74" s="72">
        <f>VLOOKUP($C$58,'2012'!$B40:$L40,6,FALSE)</f>
        <v>100</v>
      </c>
      <c r="H74" s="72">
        <f>VLOOKUP($C$58,'2012'!$B40:$L40,6,FALSE)</f>
        <v>100</v>
      </c>
    </row>
    <row r="75" spans="2:24">
      <c r="B75" s="72" t="str">
        <f>VLOOKUP($C$58,'2012'!$B41:$L41,11,FALSE)</f>
        <v>Videos</v>
      </c>
      <c r="C75" s="72" t="str">
        <f>VLOOKUP($C$58,'2012'!$B41:$L41,1,FALSE)</f>
        <v>Entertainment</v>
      </c>
      <c r="D75" s="72">
        <f>VLOOKUP($C$58,'2012'!$B41:$L41,2,FALSE)</f>
        <v>10</v>
      </c>
      <c r="E75" s="72">
        <f>VLOOKUP($C$58,'2012'!$B41:$L41,5,FALSE)/100</f>
        <v>0.51519999999999999</v>
      </c>
      <c r="F75" s="72">
        <f>VLOOKUP($C$58,'2012'!$B41:$L41,5,FALSE)/100</f>
        <v>0.51519999999999999</v>
      </c>
      <c r="G75" s="72">
        <f>VLOOKUP($C$58,'2012'!$B41:$L41,6,FALSE)</f>
        <v>13</v>
      </c>
      <c r="H75" s="72">
        <f>VLOOKUP($C$58,'2012'!$B41:$L41,6,FALSE)</f>
        <v>13</v>
      </c>
    </row>
    <row r="76" spans="2:24">
      <c r="B76" s="72" t="str">
        <f>VLOOKUP($C$58,'2012'!$B42:$L42,11,FALSE)</f>
        <v>Videos standby</v>
      </c>
      <c r="C76" s="72" t="str">
        <f>VLOOKUP($C$58,'2012'!$B42:$L42,1,FALSE)</f>
        <v>Entertainment</v>
      </c>
      <c r="D76" s="72">
        <f>VLOOKUP($C$58,'2012'!$B42:$L42,2,FALSE)</f>
        <v>0</v>
      </c>
      <c r="E76" s="72">
        <f>VLOOKUP($C$58,'2012'!$B42:$L42,5,FALSE)/100</f>
        <v>0</v>
      </c>
      <c r="F76" s="72">
        <f>VLOOKUP($C$58,'2012'!$B42:$L42,5,FALSE)/100</f>
        <v>0</v>
      </c>
      <c r="G76" s="72">
        <f>VLOOKUP($C$58,'2012'!$B42:$L42,6,FALSE)</f>
        <v>0</v>
      </c>
      <c r="H76" s="72">
        <f>VLOOKUP($C$58,'2012'!$B42:$L42,6,FALSE)</f>
        <v>0</v>
      </c>
    </row>
    <row r="78" spans="2:24">
      <c r="B78" s="72"/>
      <c r="C78" s="72"/>
      <c r="D78" s="72"/>
      <c r="E78" s="72"/>
      <c r="F78" s="72"/>
      <c r="G78" s="72"/>
      <c r="H78" s="72"/>
    </row>
    <row r="79" spans="2:24" ht="13.5" thickBot="1">
      <c r="B79" s="72"/>
      <c r="C79" s="72"/>
      <c r="D79" s="72"/>
      <c r="E79" s="72"/>
      <c r="F79" s="72"/>
      <c r="G79" s="72"/>
      <c r="H79" s="72"/>
    </row>
    <row r="80" spans="2:24" ht="30.75" thickBot="1">
      <c r="B80" s="73" t="s">
        <v>99</v>
      </c>
      <c r="C80" s="64" t="s">
        <v>100</v>
      </c>
      <c r="D80" s="74" t="s">
        <v>66</v>
      </c>
      <c r="E80" s="74" t="s">
        <v>67</v>
      </c>
      <c r="F80" s="74" t="s">
        <v>67</v>
      </c>
      <c r="G80" s="75" t="s">
        <v>106</v>
      </c>
      <c r="H80" s="76" t="s">
        <v>106</v>
      </c>
      <c r="I80" s="5"/>
      <c r="J80" s="30" t="s">
        <v>67</v>
      </c>
      <c r="K80" s="30" t="s">
        <v>67</v>
      </c>
      <c r="M80" s="31" t="s">
        <v>68</v>
      </c>
      <c r="N80" s="31" t="s">
        <v>68</v>
      </c>
      <c r="O80" s="31" t="s">
        <v>68</v>
      </c>
      <c r="P80" s="61" t="s">
        <v>117</v>
      </c>
      <c r="Q80" s="62"/>
      <c r="R80" s="62"/>
    </row>
    <row r="81" spans="2:24">
      <c r="B81" s="65"/>
      <c r="C81" s="52" t="s">
        <v>47</v>
      </c>
      <c r="D81" s="1"/>
      <c r="E81" s="83" t="s">
        <v>44</v>
      </c>
      <c r="F81" s="83" t="s">
        <v>79</v>
      </c>
      <c r="G81" s="83" t="s">
        <v>44</v>
      </c>
      <c r="H81" s="83" t="s">
        <v>79</v>
      </c>
      <c r="J81" s="83" t="s">
        <v>44</v>
      </c>
      <c r="K81" s="83" t="s">
        <v>79</v>
      </c>
      <c r="M81" s="83" t="s">
        <v>44</v>
      </c>
      <c r="N81" s="83" t="s">
        <v>79</v>
      </c>
      <c r="O81" s="81" t="s">
        <v>96</v>
      </c>
      <c r="Q81" s="81" t="s">
        <v>116</v>
      </c>
      <c r="R81" s="81" t="s">
        <v>116</v>
      </c>
    </row>
    <row r="82" spans="2:24" ht="15">
      <c r="B82" s="65"/>
      <c r="C82" s="1"/>
      <c r="D82" s="68" t="s">
        <v>69</v>
      </c>
      <c r="E82" s="69" t="s">
        <v>183</v>
      </c>
      <c r="F82" s="69" t="s">
        <v>183</v>
      </c>
      <c r="G82" s="66" t="s">
        <v>71</v>
      </c>
      <c r="H82" s="67" t="s">
        <v>71</v>
      </c>
      <c r="I82" s="44"/>
      <c r="J82" s="193" t="s">
        <v>252</v>
      </c>
      <c r="K82" s="194"/>
      <c r="L82" s="24"/>
      <c r="M82" s="193" t="s">
        <v>253</v>
      </c>
      <c r="N82" s="195"/>
      <c r="O82" s="196"/>
      <c r="P82" s="41"/>
      <c r="Q82" s="83" t="s">
        <v>44</v>
      </c>
      <c r="R82" s="83" t="s">
        <v>79</v>
      </c>
      <c r="S82" s="32" t="s">
        <v>96</v>
      </c>
    </row>
    <row r="83" spans="2:24">
      <c r="B83" s="72" t="str">
        <f>VLOOKUP($C$81,'2012'!$B53:$L53,11,FALSE)</f>
        <v>Energy saving bulbs</v>
      </c>
      <c r="C83" s="72" t="str">
        <f>VLOOKUP($C$81,'2012'!$B53:$L53,1,FALSE)</f>
        <v>Lighting</v>
      </c>
      <c r="D83" s="72">
        <f>VLOOKUP($C$81,'2012'!$B53:$L53,2,FALSE)</f>
        <v>5</v>
      </c>
      <c r="E83" s="72">
        <f>VLOOKUP($C$81,'2012'!$B53:$L53,5,FALSE)/100</f>
        <v>6.51</v>
      </c>
      <c r="F83" s="72">
        <f>VLOOKUP($C$81,'2012'!$B53:$L53,5,FALSE)/100</f>
        <v>6.51</v>
      </c>
      <c r="G83" s="72">
        <f>VLOOKUP($C$81,'2012'!$B53:$L53,6,FALSE)</f>
        <v>9</v>
      </c>
      <c r="H83" s="72">
        <f>VLOOKUP($C$81,'2012'!$B53:$L53,6,FALSE)</f>
        <v>9</v>
      </c>
      <c r="I83" s="60" t="s">
        <v>70</v>
      </c>
      <c r="J83" s="33">
        <f>SUMPRODUCT(E83:E92,G83:G92)/(SUM(G83:G92))</f>
        <v>2.8177083333333335</v>
      </c>
      <c r="K83" s="33">
        <f>SUMPRODUCT(F83:F92,H83:H92)/(SUM(H83:H92))</f>
        <v>2.8177083333333335</v>
      </c>
      <c r="L83" s="214" t="s">
        <v>265</v>
      </c>
      <c r="M83" s="33">
        <f>SUMPRODUCT(E83:E92,G83:G92)/(SUM(E83:E92))</f>
        <v>17.163705583756347</v>
      </c>
      <c r="N83" s="33">
        <f>SUMPRODUCT(F83:F92,H83:H92)/(SUM(F83:F92))</f>
        <v>17.163705583756347</v>
      </c>
      <c r="O83" s="24"/>
      <c r="P83" s="41" t="s">
        <v>74</v>
      </c>
      <c r="Q83" s="38">
        <f>SUMPRODUCT(E83:E92,G83:G92)</f>
        <v>270.5</v>
      </c>
      <c r="R83" s="38">
        <f>SUMPRODUCT(F83:F92,H83:H92)</f>
        <v>270.5</v>
      </c>
      <c r="S83" s="41" t="s">
        <v>73</v>
      </c>
    </row>
    <row r="84" spans="2:24">
      <c r="B84" s="72" t="str">
        <f>VLOOKUP($C$81,'2012'!$B54:$L54,11,FALSE)</f>
        <v>Fluorescent tubes</v>
      </c>
      <c r="C84" s="72" t="str">
        <f>VLOOKUP($C$81,'2012'!$B54:$L54,1,FALSE)</f>
        <v>Lighting</v>
      </c>
      <c r="D84" s="72">
        <f>VLOOKUP($C$81,'2012'!$B54:$L54,2,FALSE)</f>
        <v>5</v>
      </c>
      <c r="E84" s="72">
        <f>VLOOKUP($C$81,'2012'!$B54:$L54,5,FALSE)/100</f>
        <v>1.2</v>
      </c>
      <c r="F84" s="72">
        <f>VLOOKUP($C$81,'2012'!$B54:$L54,5,FALSE)/100</f>
        <v>1.2</v>
      </c>
      <c r="G84" s="72">
        <f>VLOOKUP($C$81,'2012'!$B54:$L54,6,FALSE)</f>
        <v>31</v>
      </c>
      <c r="H84" s="72">
        <f>VLOOKUP($C$81,'2012'!$B54:$L54,6,FALSE)</f>
        <v>31</v>
      </c>
      <c r="I84" s="213" t="s">
        <v>264</v>
      </c>
      <c r="J84" s="4">
        <f>SUM(E83:E92)</f>
        <v>15.76</v>
      </c>
      <c r="K84" s="4">
        <f>SUM(F83:F92)</f>
        <v>15.76</v>
      </c>
      <c r="L84" s="214" t="s">
        <v>266</v>
      </c>
      <c r="M84" s="78">
        <f>M83*10^-9*3.6</f>
        <v>6.1789340101522842E-8</v>
      </c>
      <c r="N84" s="78">
        <f>N83*10^-9*3.6</f>
        <v>6.1789340101522842E-8</v>
      </c>
      <c r="O84" s="24"/>
      <c r="P84" s="41" t="s">
        <v>74</v>
      </c>
      <c r="Q84" s="40">
        <f>Q83*$J$25</f>
        <v>166623.50679490389</v>
      </c>
      <c r="R84" s="40">
        <f>R83*$K$25</f>
        <v>112481.75366142197</v>
      </c>
      <c r="S84" s="40">
        <f>Q84+R84</f>
        <v>279105.26045632584</v>
      </c>
      <c r="T84" s="41" t="s">
        <v>72</v>
      </c>
      <c r="U84" t="str">
        <f>'data multis bui'!H55</f>
        <v>Lighting</v>
      </c>
      <c r="V84">
        <f>'data multis bui'!I55</f>
        <v>291328.5</v>
      </c>
      <c r="W84" s="41" t="s">
        <v>72</v>
      </c>
      <c r="X84" s="86">
        <f>S84-V84</f>
        <v>-12223.239543674164</v>
      </c>
    </row>
    <row r="85" spans="2:24">
      <c r="B85" s="72" t="str">
        <f>VLOOKUP($C$81,'2012'!$B55:$L55,11,FALSE)</f>
        <v>Halogen bulbs</v>
      </c>
      <c r="C85" s="72" t="str">
        <f>VLOOKUP($C$81,'2012'!$B55:$L55,1,FALSE)</f>
        <v>Lighting</v>
      </c>
      <c r="D85" s="72">
        <f>VLOOKUP($C$81,'2012'!$B55:$L55,2,FALSE)</f>
        <v>3</v>
      </c>
      <c r="E85" s="72">
        <f>VLOOKUP($C$81,'2012'!$B55:$L55,5,FALSE)/100</f>
        <v>3.86</v>
      </c>
      <c r="F85" s="72">
        <f>VLOOKUP($C$81,'2012'!$B55:$L55,5,FALSE)/100</f>
        <v>3.86</v>
      </c>
      <c r="G85" s="72">
        <f>VLOOKUP($C$81,'2012'!$B55:$L55,6,FALSE)</f>
        <v>24</v>
      </c>
      <c r="H85" s="72">
        <f>VLOOKUP($C$81,'2012'!$B55:$L55,6,FALSE)</f>
        <v>24</v>
      </c>
      <c r="I85" s="185" t="s">
        <v>248</v>
      </c>
      <c r="J85" s="107"/>
      <c r="K85" s="107"/>
      <c r="L85" s="80"/>
      <c r="M85" s="87" t="s">
        <v>115</v>
      </c>
      <c r="N85" s="79"/>
      <c r="O85" s="24"/>
      <c r="P85" s="41" t="s">
        <v>74</v>
      </c>
      <c r="Q85" s="39">
        <f>Q84*3.6/1000000</f>
        <v>0.59984462446165399</v>
      </c>
      <c r="R85" s="39">
        <f>R84*3.6/1000000</f>
        <v>0.40493431318111911</v>
      </c>
      <c r="S85" s="39">
        <f>S84*3.6/1000000</f>
        <v>1.0047789376427729</v>
      </c>
      <c r="T85" s="41" t="s">
        <v>43</v>
      </c>
    </row>
    <row r="86" spans="2:24">
      <c r="B86" s="72" t="str">
        <f>VLOOKUP($C$81,'2012'!$B56:$L56,11,FALSE)</f>
        <v>Halogen bulbs standby</v>
      </c>
      <c r="C86" s="72" t="str">
        <f>VLOOKUP($C$81,'2012'!$B56:$L56,1,FALSE)</f>
        <v>Lighting</v>
      </c>
      <c r="D86" s="72">
        <f>VLOOKUP($C$81,'2012'!$B56:$L56,2,FALSE)</f>
        <v>0</v>
      </c>
      <c r="E86" s="72">
        <f>VLOOKUP($C$81,'2012'!$B56:$L56,5,FALSE)/100</f>
        <v>0</v>
      </c>
      <c r="F86" s="72">
        <f>VLOOKUP($C$81,'2012'!$B56:$L56,5,FALSE)/100</f>
        <v>0</v>
      </c>
      <c r="G86" s="72">
        <f>VLOOKUP($C$81,'2012'!$B56:$L56,6,FALSE)</f>
        <v>0</v>
      </c>
      <c r="H86" s="72">
        <f>VLOOKUP($C$81,'2012'!$B56:$L56,6,FALSE)</f>
        <v>0</v>
      </c>
      <c r="I86" s="215" t="s">
        <v>269</v>
      </c>
      <c r="J86" s="55">
        <f>J$25*J84</f>
        <v>9707.8982147419047</v>
      </c>
      <c r="K86" s="55">
        <f>K$25*K84</f>
        <v>6553.4655737671364</v>
      </c>
      <c r="L86" s="214" t="s">
        <v>267</v>
      </c>
      <c r="M86" s="56">
        <f>J86*M84*1000</f>
        <v>0.59984462446165399</v>
      </c>
      <c r="N86" s="56">
        <f>K86*N84*1000</f>
        <v>0.40493431318111911</v>
      </c>
      <c r="O86" s="23">
        <f>M86+N86</f>
        <v>1.0047789376427732</v>
      </c>
      <c r="Q86" s="41"/>
      <c r="R86" s="63"/>
      <c r="S86" s="63">
        <f>S85-O86</f>
        <v>0</v>
      </c>
    </row>
    <row r="87" spans="2:24" ht="15">
      <c r="B87" s="72" t="str">
        <f>VLOOKUP($C$81,'2012'!$B57:$L57,11,FALSE)</f>
        <v>Incandescent light bulb</v>
      </c>
      <c r="C87" s="72" t="str">
        <f>VLOOKUP($C$81,'2012'!$B57:$L57,1,FALSE)</f>
        <v>Lighting</v>
      </c>
      <c r="D87" s="72">
        <f>VLOOKUP($C$81,'2012'!$B57:$L57,2,FALSE)</f>
        <v>1</v>
      </c>
      <c r="E87" s="72">
        <f>VLOOKUP($C$81,'2012'!$B57:$L57,5,FALSE)/100</f>
        <v>2.93</v>
      </c>
      <c r="F87" s="72">
        <f>VLOOKUP($C$81,'2012'!$B57:$L57,5,FALSE)/100</f>
        <v>2.93</v>
      </c>
      <c r="G87" s="72">
        <f>VLOOKUP($C$81,'2012'!$B57:$L57,6,FALSE)</f>
        <v>25</v>
      </c>
      <c r="H87" s="72">
        <f>VLOOKUP($C$81,'2012'!$B57:$L57,6,FALSE)</f>
        <v>25</v>
      </c>
      <c r="J87" s="71" t="s">
        <v>66</v>
      </c>
      <c r="K87" s="71" t="s">
        <v>66</v>
      </c>
      <c r="L87" s="105" t="s">
        <v>246</v>
      </c>
      <c r="M87" s="105" t="s">
        <v>76</v>
      </c>
      <c r="N87" s="105" t="s">
        <v>76</v>
      </c>
      <c r="O87" s="105"/>
    </row>
    <row r="88" spans="2:24">
      <c r="B88" s="72" t="str">
        <f>VLOOKUP($C$81,'2012'!$B58:$L58,11,FALSE)</f>
        <v>LED light</v>
      </c>
      <c r="C88" s="72" t="str">
        <f>VLOOKUP($C$81,'2012'!$B58:$L58,1,FALSE)</f>
        <v>Lighting</v>
      </c>
      <c r="D88" s="72">
        <f>VLOOKUP($C$81,'2012'!$B58:$L58,2,FALSE)</f>
        <v>5</v>
      </c>
      <c r="E88" s="72">
        <f>VLOOKUP($C$81,'2012'!$B58:$L58,5,FALSE)/100</f>
        <v>1.26</v>
      </c>
      <c r="F88" s="72">
        <f>VLOOKUP($C$81,'2012'!$B58:$L58,5,FALSE)/100</f>
        <v>1.26</v>
      </c>
      <c r="G88" s="72">
        <f>VLOOKUP($C$81,'2012'!$B58:$L58,6,FALSE)</f>
        <v>7</v>
      </c>
      <c r="H88" s="72">
        <f>VLOOKUP($C$81,'2012'!$B58:$L58,6,FALSE)</f>
        <v>7</v>
      </c>
      <c r="I88" s="5"/>
      <c r="J88" s="82">
        <f>($D83*E83+$D84*E84+$D85*E85+$D86*E86+$D87*E87+$D88*E88+$D89*E89+$D90*E90+$D91*E91+$D92*E92)/J84</f>
        <v>3.7664974619289335</v>
      </c>
      <c r="K88" s="82">
        <f>($D83*F83+$D84*F84+$D85*F85+$D86*F86+$D87*F87+$D88*F88+$D89*F89+$D90*F90+$D91*F91+$D92*F92)/K84</f>
        <v>3.7664974619289335</v>
      </c>
      <c r="L88" s="105" t="s">
        <v>268</v>
      </c>
      <c r="M88" s="105">
        <f>M86*$O$24</f>
        <v>0.56447440999343756</v>
      </c>
      <c r="N88" s="105">
        <f>N86*$O$24</f>
        <v>0.38105710745370214</v>
      </c>
      <c r="O88" s="105">
        <f>O86*$O$24</f>
        <v>0.94553151744713981</v>
      </c>
      <c r="V88" s="105">
        <f>O88/3.6*1000000</f>
        <v>262647.64373531664</v>
      </c>
      <c r="W88" s="105" t="s">
        <v>72</v>
      </c>
      <c r="X88" s="112">
        <f>V88/V84-'data multis bui'!$K$85</f>
        <v>-3.9482881208990017E-2</v>
      </c>
    </row>
    <row r="89" spans="2:24">
      <c r="B89" s="72"/>
      <c r="C89" s="72"/>
      <c r="D89" s="72"/>
      <c r="E89" s="72"/>
      <c r="F89" s="72"/>
      <c r="G89" s="72"/>
      <c r="H89" s="72"/>
      <c r="I89" s="5"/>
      <c r="J89" s="47">
        <f>SUMPRODUCT(E83:E90,G83:G90)/(SUM(G83:G90))</f>
        <v>2.8177083333333335</v>
      </c>
      <c r="K89" s="47">
        <f>SUMPRODUCT(F83:F90,H83:H90)/(SUM(H83:H90))</f>
        <v>2.8177083333333335</v>
      </c>
    </row>
    <row r="90" spans="2:24">
      <c r="B90" s="72"/>
      <c r="C90" s="72"/>
      <c r="D90" s="72"/>
      <c r="E90" s="72"/>
      <c r="F90" s="72"/>
      <c r="G90" s="72"/>
      <c r="H90" s="72"/>
      <c r="I90" s="8"/>
      <c r="J90" s="113">
        <f>J89-J83</f>
        <v>0</v>
      </c>
      <c r="K90" s="113">
        <f>K89-K83</f>
        <v>0</v>
      </c>
    </row>
    <row r="91" spans="2:24">
      <c r="B91" s="1"/>
      <c r="C91" s="1"/>
      <c r="D91" s="1"/>
      <c r="E91" s="8"/>
      <c r="F91" s="8"/>
      <c r="G91" s="8"/>
      <c r="H91" s="5"/>
      <c r="I91" s="5"/>
      <c r="J91" s="5"/>
    </row>
    <row r="92" spans="2:24" ht="13.5" thickBot="1">
      <c r="B92" s="1"/>
      <c r="C92" s="1"/>
      <c r="D92" s="1"/>
      <c r="E92" s="8"/>
      <c r="F92" s="8"/>
      <c r="G92" s="8"/>
      <c r="H92" s="5"/>
      <c r="I92" s="5"/>
      <c r="J92" s="5"/>
    </row>
    <row r="93" spans="2:24" ht="30.75" thickBot="1">
      <c r="B93" s="73" t="s">
        <v>99</v>
      </c>
      <c r="C93" s="64" t="s">
        <v>100</v>
      </c>
      <c r="D93" s="74" t="s">
        <v>66</v>
      </c>
      <c r="E93" s="74" t="s">
        <v>67</v>
      </c>
      <c r="F93" s="74" t="s">
        <v>67</v>
      </c>
      <c r="G93" s="75" t="s">
        <v>106</v>
      </c>
      <c r="H93" s="76" t="s">
        <v>106</v>
      </c>
      <c r="I93" s="5"/>
      <c r="J93" s="30" t="s">
        <v>67</v>
      </c>
      <c r="K93" s="30" t="s">
        <v>67</v>
      </c>
      <c r="M93" s="31" t="s">
        <v>68</v>
      </c>
      <c r="N93" s="31" t="s">
        <v>68</v>
      </c>
      <c r="O93" s="31" t="s">
        <v>68</v>
      </c>
      <c r="P93" s="61" t="s">
        <v>117</v>
      </c>
      <c r="Q93" s="62"/>
      <c r="R93" s="62"/>
    </row>
    <row r="94" spans="2:24">
      <c r="B94" s="65"/>
      <c r="C94" s="52" t="s">
        <v>155</v>
      </c>
      <c r="D94" s="1"/>
      <c r="E94" s="83" t="s">
        <v>44</v>
      </c>
      <c r="F94" s="83" t="s">
        <v>79</v>
      </c>
      <c r="G94" s="83" t="s">
        <v>44</v>
      </c>
      <c r="H94" s="83" t="s">
        <v>79</v>
      </c>
      <c r="J94" s="83" t="s">
        <v>44</v>
      </c>
      <c r="K94" s="83" t="s">
        <v>79</v>
      </c>
      <c r="M94" s="83" t="s">
        <v>44</v>
      </c>
      <c r="N94" s="83" t="s">
        <v>79</v>
      </c>
      <c r="O94" s="81" t="s">
        <v>96</v>
      </c>
      <c r="Q94" s="81" t="s">
        <v>116</v>
      </c>
      <c r="R94" s="81" t="s">
        <v>116</v>
      </c>
    </row>
    <row r="95" spans="2:24" ht="15">
      <c r="B95" s="65"/>
      <c r="C95" s="1"/>
      <c r="D95" s="68" t="s">
        <v>69</v>
      </c>
      <c r="E95" s="69" t="s">
        <v>183</v>
      </c>
      <c r="F95" s="69" t="s">
        <v>183</v>
      </c>
      <c r="G95" s="66" t="s">
        <v>71</v>
      </c>
      <c r="H95" s="67" t="s">
        <v>71</v>
      </c>
      <c r="I95" s="44"/>
      <c r="J95" s="193" t="s">
        <v>252</v>
      </c>
      <c r="K95" s="194"/>
      <c r="L95" s="24"/>
      <c r="M95" s="193" t="s">
        <v>253</v>
      </c>
      <c r="N95" s="195"/>
      <c r="O95" s="196"/>
      <c r="P95" s="41"/>
      <c r="Q95" s="83" t="s">
        <v>44</v>
      </c>
      <c r="R95" s="83" t="s">
        <v>79</v>
      </c>
      <c r="S95" s="32" t="s">
        <v>96</v>
      </c>
    </row>
    <row r="96" spans="2:24">
      <c r="B96" s="72"/>
      <c r="C96" s="72" t="str">
        <f>VLOOKUP($C$94,'2012'!$B59:$L59,1,FALSE)</f>
        <v xml:space="preserve">Miscellaneous  </v>
      </c>
      <c r="D96" s="72">
        <v>5</v>
      </c>
      <c r="E96" s="72">
        <v>3.5368421052631578</v>
      </c>
      <c r="F96" s="72">
        <f>E96</f>
        <v>3.5368421052631578</v>
      </c>
      <c r="G96" s="235">
        <v>37.109375</v>
      </c>
      <c r="H96" s="235">
        <f>G96</f>
        <v>37.109375</v>
      </c>
      <c r="I96" s="60" t="s">
        <v>70</v>
      </c>
      <c r="J96" s="33">
        <f>SUMPRODUCT(E96:E105,G96:G105)/(SUM(G96:G105))</f>
        <v>3.5368421052631578</v>
      </c>
      <c r="K96" s="33">
        <f>SUMPRODUCT(F96:F105,H96:H105)/(SUM(H96:H105))</f>
        <v>3.5368421052631578</v>
      </c>
      <c r="L96" s="214" t="s">
        <v>265</v>
      </c>
      <c r="M96" s="33">
        <f>SUMPRODUCT(E96:E105,G96:G105)/(SUM(E96:E105))</f>
        <v>37.109375</v>
      </c>
      <c r="N96" s="33">
        <f>SUMPRODUCT(F96:F105,H96:H105)/(SUM(F96:F105))</f>
        <v>37.109375</v>
      </c>
      <c r="O96" s="24"/>
      <c r="P96" s="41" t="s">
        <v>74</v>
      </c>
      <c r="Q96" s="38">
        <f>SUMPRODUCT(E96:E105,G96:G105)</f>
        <v>131.25</v>
      </c>
      <c r="R96" s="38">
        <f>SUMPRODUCT(F96:F105,H96:H105)</f>
        <v>131.25</v>
      </c>
      <c r="S96" s="41" t="s">
        <v>73</v>
      </c>
    </row>
    <row r="97" spans="2:24">
      <c r="B97" s="72"/>
      <c r="C97" s="72"/>
      <c r="D97" s="72"/>
      <c r="E97" s="72"/>
      <c r="F97" s="72"/>
      <c r="G97" s="72"/>
      <c r="H97" s="72"/>
      <c r="I97" s="213" t="s">
        <v>264</v>
      </c>
      <c r="J97" s="4">
        <f>SUM(E96:E105)</f>
        <v>3.5368421052631578</v>
      </c>
      <c r="K97" s="4">
        <f>SUM(F96:F105)</f>
        <v>3.5368421052631578</v>
      </c>
      <c r="L97" s="214" t="s">
        <v>266</v>
      </c>
      <c r="M97" s="78">
        <f>M96*10^-9*3.6</f>
        <v>1.3359375000000002E-7</v>
      </c>
      <c r="N97" s="78">
        <f>N96*10^-9*3.6</f>
        <v>1.3359375000000002E-7</v>
      </c>
      <c r="O97" s="24"/>
      <c r="P97" s="41" t="s">
        <v>74</v>
      </c>
      <c r="Q97" s="40">
        <f>Q96*$J$25</f>
        <v>80847.819840410855</v>
      </c>
      <c r="R97" s="40">
        <f>R96*$K$25</f>
        <v>54577.560695237094</v>
      </c>
      <c r="S97" s="40">
        <f>Q97+R97</f>
        <v>135425.38053564794</v>
      </c>
      <c r="T97" s="41" t="s">
        <v>72</v>
      </c>
      <c r="U97" t="str">
        <f>'data multis bui'!H61</f>
        <v xml:space="preserve">Miscellaneous  </v>
      </c>
      <c r="V97">
        <f>'data multis bui'!I61</f>
        <v>141356.25</v>
      </c>
      <c r="W97" s="41" t="s">
        <v>72</v>
      </c>
      <c r="X97" s="86">
        <f>S97-V97</f>
        <v>-5930.8694643520575</v>
      </c>
    </row>
    <row r="98" spans="2:24">
      <c r="B98" s="72"/>
      <c r="C98" s="72"/>
      <c r="D98" s="72"/>
      <c r="E98" s="72"/>
      <c r="F98" s="72"/>
      <c r="G98" s="72"/>
      <c r="H98" s="72"/>
      <c r="I98" s="185" t="s">
        <v>248</v>
      </c>
      <c r="J98" s="107"/>
      <c r="K98" s="107"/>
      <c r="L98" s="80"/>
      <c r="M98" s="87" t="s">
        <v>115</v>
      </c>
      <c r="N98" s="79"/>
      <c r="O98" s="24"/>
      <c r="P98" s="41" t="s">
        <v>74</v>
      </c>
      <c r="Q98" s="39">
        <f>Q97*3.6/1000000</f>
        <v>0.29105215142547908</v>
      </c>
      <c r="R98" s="39">
        <f>R97*3.6/1000000</f>
        <v>0.19647921850285352</v>
      </c>
      <c r="S98" s="39">
        <f>S97*3.6/1000000</f>
        <v>0.48753136992833263</v>
      </c>
      <c r="T98" s="41" t="s">
        <v>43</v>
      </c>
    </row>
    <row r="99" spans="2:24">
      <c r="B99" s="72"/>
      <c r="C99" s="72"/>
      <c r="D99" s="72"/>
      <c r="E99" s="72"/>
      <c r="F99" s="72"/>
      <c r="G99" s="72"/>
      <c r="H99" s="72"/>
      <c r="I99" s="215" t="s">
        <v>269</v>
      </c>
      <c r="J99" s="55">
        <f>J$25*J97</f>
        <v>2178.6359872784396</v>
      </c>
      <c r="K99" s="55">
        <f>K$25*K97</f>
        <v>1470.7216355769153</v>
      </c>
      <c r="L99" s="214" t="s">
        <v>267</v>
      </c>
      <c r="M99" s="56">
        <f>J99*M97*1000</f>
        <v>0.29105215142547908</v>
      </c>
      <c r="N99" s="56">
        <f>K99*N97*1000</f>
        <v>0.19647921850285355</v>
      </c>
      <c r="O99" s="23">
        <f>M99+N99</f>
        <v>0.48753136992833263</v>
      </c>
      <c r="Q99" s="41"/>
      <c r="R99" s="63"/>
      <c r="S99" s="63">
        <f>S98-O99</f>
        <v>0</v>
      </c>
    </row>
    <row r="100" spans="2:24" ht="15">
      <c r="B100" s="72"/>
      <c r="C100" s="72"/>
      <c r="D100" s="72"/>
      <c r="E100" s="72"/>
      <c r="F100" s="72"/>
      <c r="G100" s="72"/>
      <c r="H100" s="72"/>
      <c r="J100" s="71" t="s">
        <v>66</v>
      </c>
      <c r="K100" s="71" t="s">
        <v>66</v>
      </c>
      <c r="L100" s="105" t="s">
        <v>246</v>
      </c>
      <c r="M100" s="105" t="s">
        <v>76</v>
      </c>
      <c r="N100" s="105" t="s">
        <v>76</v>
      </c>
      <c r="O100" s="105"/>
    </row>
    <row r="101" spans="2:24">
      <c r="B101" s="72"/>
      <c r="C101" s="72"/>
      <c r="D101" s="72"/>
      <c r="E101" s="72"/>
      <c r="F101" s="72"/>
      <c r="G101" s="72"/>
      <c r="H101" s="72"/>
      <c r="I101" s="5"/>
      <c r="J101" s="82">
        <f>($D96*E96+$D97*E97+$D98*E98+$D99*E99+$D100*E100+$D101*E101+$D102*E102+$D103*E103+$D104*E104+$D105*E105)/J97</f>
        <v>5</v>
      </c>
      <c r="K101" s="82">
        <f>($D96*F96+$D97*F97+$D98*F98+$D99*F99+$D100*F100+$D101*F101+$D102*F102+$D103*F103+$D104*F104+$D105*F105)/K97</f>
        <v>5</v>
      </c>
      <c r="L101" s="105" t="s">
        <v>268</v>
      </c>
      <c r="M101" s="105">
        <f>M99*$O$24</f>
        <v>0.273890078786095</v>
      </c>
      <c r="N101" s="105">
        <f>N99*$O$24</f>
        <v>0.18489369816376491</v>
      </c>
      <c r="O101" s="105">
        <f>O99*$O$24</f>
        <v>0.45878377694985989</v>
      </c>
      <c r="V101" s="105">
        <f>O101/3.6*1000000</f>
        <v>127439.93804162773</v>
      </c>
      <c r="W101" s="105" t="s">
        <v>72</v>
      </c>
      <c r="X101" s="112">
        <f>V101/V97-'data multis bui'!$K$85</f>
        <v>-3.9482881208990239E-2</v>
      </c>
    </row>
    <row r="102" spans="2:24">
      <c r="B102" s="77"/>
      <c r="C102" s="77"/>
      <c r="D102" s="77"/>
      <c r="E102" s="77"/>
      <c r="F102" s="77"/>
      <c r="G102" s="77"/>
      <c r="H102" s="77"/>
      <c r="I102" s="5"/>
      <c r="J102" s="47">
        <f>SUMPRODUCT(E96:E103,G96:G103)/(SUM(G96:G103))</f>
        <v>3.5368421052631578</v>
      </c>
      <c r="K102" s="47">
        <f>SUMPRODUCT(F96:F103,H96:H103)/(SUM(H96:H103))</f>
        <v>3.5368421052631578</v>
      </c>
    </row>
    <row r="103" spans="2:24">
      <c r="B103" s="77"/>
      <c r="C103" s="77"/>
      <c r="D103" s="77"/>
      <c r="E103" s="77"/>
      <c r="F103" s="77"/>
      <c r="G103" s="77"/>
      <c r="H103" s="77"/>
      <c r="I103" s="8"/>
      <c r="J103" s="113">
        <f>J102-J96</f>
        <v>0</v>
      </c>
      <c r="K103" s="113">
        <f>K102-K96</f>
        <v>0</v>
      </c>
    </row>
    <row r="104" spans="2:24">
      <c r="B104" s="1"/>
      <c r="C104" s="1"/>
      <c r="D104" s="1"/>
      <c r="E104" s="8"/>
      <c r="F104" s="8"/>
      <c r="G104" s="8"/>
      <c r="H104" s="5"/>
      <c r="I104" s="5"/>
      <c r="J104" s="5"/>
    </row>
    <row r="105" spans="2:24" ht="13.5" thickBot="1">
      <c r="B105" s="1"/>
      <c r="C105" s="1"/>
      <c r="D105" s="1"/>
      <c r="E105" s="8"/>
      <c r="F105" s="8"/>
      <c r="G105" s="8"/>
      <c r="H105" s="5"/>
      <c r="I105" s="5"/>
      <c r="J105" s="5"/>
    </row>
    <row r="106" spans="2:24" ht="30.75" thickBot="1">
      <c r="B106" s="73" t="s">
        <v>99</v>
      </c>
      <c r="C106" s="64" t="s">
        <v>100</v>
      </c>
      <c r="D106" s="74" t="s">
        <v>66</v>
      </c>
      <c r="E106" s="74" t="s">
        <v>67</v>
      </c>
      <c r="F106" s="74" t="s">
        <v>67</v>
      </c>
      <c r="G106" s="75" t="s">
        <v>106</v>
      </c>
      <c r="H106" s="76" t="s">
        <v>106</v>
      </c>
      <c r="I106" s="5"/>
      <c r="J106" s="30" t="s">
        <v>67</v>
      </c>
      <c r="K106" s="30" t="s">
        <v>67</v>
      </c>
      <c r="M106" s="31" t="s">
        <v>68</v>
      </c>
      <c r="N106" s="31" t="s">
        <v>68</v>
      </c>
      <c r="O106" s="31" t="s">
        <v>68</v>
      </c>
      <c r="P106" s="61" t="s">
        <v>117</v>
      </c>
      <c r="Q106" s="62"/>
      <c r="R106" s="62"/>
    </row>
    <row r="107" spans="2:24">
      <c r="B107" s="65"/>
      <c r="C107" s="52" t="s">
        <v>48</v>
      </c>
      <c r="D107" s="1"/>
      <c r="E107" s="83" t="s">
        <v>44</v>
      </c>
      <c r="F107" s="83" t="s">
        <v>79</v>
      </c>
      <c r="G107" s="83" t="s">
        <v>44</v>
      </c>
      <c r="H107" s="83" t="s">
        <v>79</v>
      </c>
      <c r="J107" s="83" t="s">
        <v>44</v>
      </c>
      <c r="K107" s="83" t="s">
        <v>79</v>
      </c>
      <c r="M107" s="83" t="s">
        <v>44</v>
      </c>
      <c r="N107" s="83" t="s">
        <v>79</v>
      </c>
      <c r="O107" s="81" t="s">
        <v>96</v>
      </c>
      <c r="Q107" s="81" t="s">
        <v>116</v>
      </c>
      <c r="R107" s="81" t="s">
        <v>116</v>
      </c>
    </row>
    <row r="108" spans="2:24" ht="15">
      <c r="B108" s="65"/>
      <c r="C108" s="1"/>
      <c r="D108" s="68" t="s">
        <v>69</v>
      </c>
      <c r="E108" s="69" t="s">
        <v>183</v>
      </c>
      <c r="F108" s="69" t="s">
        <v>183</v>
      </c>
      <c r="G108" s="66" t="s">
        <v>71</v>
      </c>
      <c r="H108" s="67" t="s">
        <v>71</v>
      </c>
      <c r="I108" s="44"/>
      <c r="J108" s="193" t="s">
        <v>252</v>
      </c>
      <c r="K108" s="194"/>
      <c r="L108" s="24"/>
      <c r="M108" s="193" t="s">
        <v>253</v>
      </c>
      <c r="N108" s="195"/>
      <c r="O108" s="196"/>
      <c r="P108" s="41"/>
      <c r="Q108" s="83" t="s">
        <v>44</v>
      </c>
      <c r="R108" s="83" t="s">
        <v>79</v>
      </c>
      <c r="S108" s="32" t="s">
        <v>96</v>
      </c>
    </row>
    <row r="109" spans="2:24">
      <c r="B109" s="72" t="str">
        <f>VLOOKUP($C$107,'2012'!$B61:$L61,11,FALSE)</f>
        <v>Chest freezer 1st</v>
      </c>
      <c r="C109" s="72" t="str">
        <f>VLOOKUP($C$107,'2012'!$B61:$L61,1,FALSE)</f>
        <v>Refrigeration</v>
      </c>
      <c r="D109" s="72">
        <f>VLOOKUP($C$107,'2012'!$B61:$L61,2,FALSE)</f>
        <v>12</v>
      </c>
      <c r="E109" s="72">
        <f>VLOOKUP($C$107,'2012'!$B61:$L61,5,FALSE)/100</f>
        <v>9.1400000000000009E-2</v>
      </c>
      <c r="F109" s="72">
        <f>VLOOKUP($C$107,'2012'!$B61:$L61,5,FALSE)/100</f>
        <v>9.1400000000000009E-2</v>
      </c>
      <c r="G109" s="72">
        <f>VLOOKUP($C$107,'2012'!$B61:$L61,6,FALSE)</f>
        <v>242</v>
      </c>
      <c r="H109" s="72">
        <f>VLOOKUP($C$107,'2012'!$B61:$L61,6,FALSE)</f>
        <v>242</v>
      </c>
      <c r="I109" s="60" t="s">
        <v>70</v>
      </c>
      <c r="J109" s="33">
        <f>SUMPRODUCT(E109:E118,G109:G118)/(SUM(G109:G118))</f>
        <v>0.34945376744186046</v>
      </c>
      <c r="K109" s="33">
        <f>SUMPRODUCT(F109:F118,H109:H118)/(SUM(H109:H118))</f>
        <v>0.34945376744186046</v>
      </c>
      <c r="L109" s="214" t="s">
        <v>265</v>
      </c>
      <c r="M109" s="33">
        <f>SUMPRODUCT(E109:E118,G109:G118)/(SUM(E109:E118))</f>
        <v>229.84752814488496</v>
      </c>
      <c r="N109" s="33">
        <f>SUMPRODUCT(F109:F118,H109:H118)/(SUM(F109:F118))</f>
        <v>229.84752814488496</v>
      </c>
      <c r="O109" s="24"/>
      <c r="P109" s="41" t="s">
        <v>74</v>
      </c>
      <c r="Q109" s="38">
        <f>SUMPRODUCT(E109:E118,G109:G118)</f>
        <v>375.6628</v>
      </c>
      <c r="R109" s="38">
        <f>SUMPRODUCT(F109:F118,H109:H118)</f>
        <v>375.6628</v>
      </c>
      <c r="S109" s="41" t="s">
        <v>73</v>
      </c>
    </row>
    <row r="110" spans="2:24">
      <c r="B110" s="72" t="str">
        <f>VLOOKUP($C$107,'2012'!$B62:$L62,11,FALSE)</f>
        <v>Chest freezer 2nd standby</v>
      </c>
      <c r="C110" s="72" t="str">
        <f>VLOOKUP($C$107,'2012'!$B62:$L62,1,FALSE)</f>
        <v>Refrigeration</v>
      </c>
      <c r="D110" s="72">
        <f>VLOOKUP($C$107,'2012'!$B62:$L62,2,FALSE)</f>
        <v>0</v>
      </c>
      <c r="E110" s="72">
        <f>VLOOKUP($C$107,'2012'!$B62:$L62,5,FALSE)/100</f>
        <v>0</v>
      </c>
      <c r="F110" s="72">
        <f>VLOOKUP($C$107,'2012'!$B62:$L62,5,FALSE)/100</f>
        <v>0</v>
      </c>
      <c r="G110" s="72">
        <f>VLOOKUP($C$107,'2012'!$B62:$L62,6,FALSE)</f>
        <v>0</v>
      </c>
      <c r="H110" s="72">
        <f>VLOOKUP($C$107,'2012'!$B62:$L62,6,FALSE)</f>
        <v>0</v>
      </c>
      <c r="I110" s="213" t="s">
        <v>264</v>
      </c>
      <c r="J110" s="4">
        <f>SUM(E109:E118)</f>
        <v>1.6344000000000001</v>
      </c>
      <c r="K110" s="4">
        <f>SUM(F109:F118)</f>
        <v>1.6344000000000001</v>
      </c>
      <c r="L110" s="214" t="s">
        <v>266</v>
      </c>
      <c r="M110" s="78">
        <f>M109*10^-9*3.6</f>
        <v>8.2745110132158589E-7</v>
      </c>
      <c r="N110" s="78">
        <f>N109*10^-9*3.6</f>
        <v>8.2745110132158589E-7</v>
      </c>
      <c r="O110" s="24"/>
      <c r="P110" s="41" t="s">
        <v>74</v>
      </c>
      <c r="Q110" s="40">
        <f>Q109*$J$25</f>
        <v>231402.04476300415</v>
      </c>
      <c r="R110" s="40">
        <f>R109*$K$25</f>
        <v>156211.49918432545</v>
      </c>
      <c r="S110" s="40">
        <f>Q110+R110</f>
        <v>387613.54394732963</v>
      </c>
      <c r="T110" s="41" t="s">
        <v>72</v>
      </c>
      <c r="U110" t="str">
        <f>'data multis bui'!H63</f>
        <v>Refrigeration</v>
      </c>
      <c r="V110">
        <f>'data multis bui'!I63</f>
        <v>404588.83560000005</v>
      </c>
      <c r="W110" s="41" t="s">
        <v>72</v>
      </c>
      <c r="X110" s="86">
        <f>S110-V110</f>
        <v>-16975.291652670421</v>
      </c>
    </row>
    <row r="111" spans="2:24">
      <c r="B111" s="72" t="str">
        <f>VLOOKUP($C$107,'2012'!$B63:$L63,11,FALSE)</f>
        <v>Combi fridges</v>
      </c>
      <c r="C111" s="72" t="str">
        <f>VLOOKUP($C$107,'2012'!$B63:$L63,1,FALSE)</f>
        <v>Refrigeration</v>
      </c>
      <c r="D111" s="72">
        <f>VLOOKUP($C$107,'2012'!$B63:$L63,2,FALSE)</f>
        <v>9</v>
      </c>
      <c r="E111" s="72">
        <f>VLOOKUP($C$107,'2012'!$B63:$L63,5,FALSE)/100</f>
        <v>0.85650000000000004</v>
      </c>
      <c r="F111" s="72">
        <f>VLOOKUP($C$107,'2012'!$B63:$L63,5,FALSE)/100</f>
        <v>0.85650000000000004</v>
      </c>
      <c r="G111" s="72">
        <f>VLOOKUP($C$107,'2012'!$B63:$L63,6,FALSE)</f>
        <v>268</v>
      </c>
      <c r="H111" s="72">
        <f>VLOOKUP($C$107,'2012'!$B63:$L63,6,FALSE)</f>
        <v>268</v>
      </c>
      <c r="I111" s="185" t="s">
        <v>248</v>
      </c>
      <c r="J111" s="107"/>
      <c r="K111" s="107"/>
      <c r="L111" s="80"/>
      <c r="M111" s="87" t="s">
        <v>115</v>
      </c>
      <c r="N111" s="79"/>
      <c r="O111" s="24"/>
      <c r="P111" s="41" t="s">
        <v>74</v>
      </c>
      <c r="Q111" s="39">
        <f>Q110*3.6/1000000</f>
        <v>0.83304736114681488</v>
      </c>
      <c r="R111" s="39">
        <f>R110*3.6/1000000</f>
        <v>0.56236139706357158</v>
      </c>
      <c r="S111" s="39">
        <f>S110*3.6/1000000</f>
        <v>1.3954087582103867</v>
      </c>
      <c r="T111" s="41" t="s">
        <v>43</v>
      </c>
    </row>
    <row r="112" spans="2:24">
      <c r="B112" s="72" t="str">
        <f>VLOOKUP($C$107,'2012'!$B64:$L64,11,FALSE)</f>
        <v>Combi fridges standby</v>
      </c>
      <c r="C112" s="72" t="str">
        <f>VLOOKUP($C$107,'2012'!$B64:$L64,1,FALSE)</f>
        <v>Refrigeration</v>
      </c>
      <c r="D112" s="72">
        <f>VLOOKUP($C$107,'2012'!$B64:$L64,2,FALSE)</f>
        <v>0</v>
      </c>
      <c r="E112" s="72">
        <f>VLOOKUP($C$107,'2012'!$B64:$L64,5,FALSE)/100</f>
        <v>0</v>
      </c>
      <c r="F112" s="72">
        <f>VLOOKUP($C$107,'2012'!$B64:$L64,5,FALSE)/100</f>
        <v>0</v>
      </c>
      <c r="G112" s="72">
        <f>VLOOKUP($C$107,'2012'!$B64:$L64,6,FALSE)</f>
        <v>0</v>
      </c>
      <c r="H112" s="72">
        <f>VLOOKUP($C$107,'2012'!$B64:$L64,6,FALSE)</f>
        <v>0</v>
      </c>
      <c r="I112" s="215" t="s">
        <v>269</v>
      </c>
      <c r="J112" s="55">
        <f>J$25*J110</f>
        <v>1006.7632514069905</v>
      </c>
      <c r="K112" s="55">
        <f>K$25*K110</f>
        <v>679.63097295463251</v>
      </c>
      <c r="L112" s="214" t="s">
        <v>267</v>
      </c>
      <c r="M112" s="56">
        <f>J112*M110*1000</f>
        <v>0.83304736114681499</v>
      </c>
      <c r="N112" s="56">
        <f>K112*N110*1000</f>
        <v>0.56236139706357158</v>
      </c>
      <c r="O112" s="23">
        <f>M112+N112</f>
        <v>1.3954087582103867</v>
      </c>
      <c r="Q112" s="41"/>
      <c r="R112" s="63"/>
      <c r="S112" s="63">
        <f>S111-O112</f>
        <v>0</v>
      </c>
    </row>
    <row r="113" spans="2:24" ht="15">
      <c r="B113" s="72" t="str">
        <f>VLOOKUP($C$107,'2012'!$B65:$L65,11,FALSE)</f>
        <v>Fridges with freezer compartment</v>
      </c>
      <c r="C113" s="72" t="str">
        <f>VLOOKUP($C$107,'2012'!$B65:$L65,1,FALSE)</f>
        <v>Refrigeration</v>
      </c>
      <c r="D113" s="72">
        <f>VLOOKUP($C$107,'2012'!$B65:$L65,2,FALSE)</f>
        <v>11</v>
      </c>
      <c r="E113" s="72">
        <f>VLOOKUP($C$107,'2012'!$B65:$L65,5,FALSE)/100</f>
        <v>0.19760000000000003</v>
      </c>
      <c r="F113" s="72">
        <f>VLOOKUP($C$107,'2012'!$B65:$L65,5,FALSE)/100</f>
        <v>0.19760000000000003</v>
      </c>
      <c r="G113" s="72">
        <f>VLOOKUP($C$107,'2012'!$B65:$L65,6,FALSE)</f>
        <v>185</v>
      </c>
      <c r="H113" s="72">
        <f>VLOOKUP($C$107,'2012'!$B65:$L65,6,FALSE)</f>
        <v>185</v>
      </c>
      <c r="J113" s="71" t="s">
        <v>66</v>
      </c>
      <c r="K113" s="71" t="s">
        <v>66</v>
      </c>
      <c r="L113" s="105" t="s">
        <v>246</v>
      </c>
      <c r="M113" s="105" t="s">
        <v>76</v>
      </c>
      <c r="N113" s="105" t="s">
        <v>76</v>
      </c>
      <c r="O113" s="105"/>
    </row>
    <row r="114" spans="2:24">
      <c r="B114" s="72" t="str">
        <f>VLOOKUP($C$107,'2012'!$B66:$L66,11,FALSE)</f>
        <v>Fridges with freezer compartment standby</v>
      </c>
      <c r="C114" s="72" t="str">
        <f>VLOOKUP($C$107,'2012'!$B66:$L66,1,FALSE)</f>
        <v>Refrigeration</v>
      </c>
      <c r="D114" s="72">
        <f>VLOOKUP($C$107,'2012'!$B66:$L66,2,FALSE)</f>
        <v>0</v>
      </c>
      <c r="E114" s="72">
        <f>VLOOKUP($C$107,'2012'!$B66:$L66,5,FALSE)/100</f>
        <v>0</v>
      </c>
      <c r="F114" s="72">
        <f>VLOOKUP($C$107,'2012'!$B66:$L66,5,FALSE)/100</f>
        <v>0</v>
      </c>
      <c r="G114" s="72">
        <f>VLOOKUP($C$107,'2012'!$B66:$L66,6,FALSE)</f>
        <v>0</v>
      </c>
      <c r="H114" s="72">
        <f>VLOOKUP($C$107,'2012'!$B66:$L66,6,FALSE)</f>
        <v>0</v>
      </c>
      <c r="I114" s="5"/>
      <c r="J114" s="82">
        <f>($D109*E109+$D110*E110+$D111*E111+$D112*E112+$D113*E113+$D114*E114+$D115*E115+$D116*E116+$D117*E117+$D118*E118)/J110</f>
        <v>9.4095692608908479</v>
      </c>
      <c r="K114" s="82">
        <f>($D109*F109+$D110*F110+$D111*F111+$D112*F112+$D113*F113+$D114*F114+$D115*F115+$D116*F116+$D117*F117+$D118*F118)/K110</f>
        <v>9.4095692608908479</v>
      </c>
      <c r="L114" s="105" t="s">
        <v>268</v>
      </c>
      <c r="M114" s="105">
        <f>M112*$O$24</f>
        <v>0.78392620105908606</v>
      </c>
      <c r="N114" s="105">
        <f>N112*$O$24</f>
        <v>0.52920140460613163</v>
      </c>
      <c r="O114" s="105">
        <f>O112*$O$24</f>
        <v>1.3131276056652179</v>
      </c>
      <c r="V114" s="105">
        <f>O114/3.6*1000000</f>
        <v>364757.66824033827</v>
      </c>
      <c r="W114" s="105" t="s">
        <v>72</v>
      </c>
      <c r="X114" s="112">
        <f>V114/V110-'data multis bui'!$K$85</f>
        <v>-3.9482881208990239E-2</v>
      </c>
    </row>
    <row r="115" spans="2:24">
      <c r="B115" s="72" t="str">
        <f>VLOOKUP($C$107,'2012'!$B67:$L67,11,FALSE)</f>
        <v>Fridges without freezer compartment</v>
      </c>
      <c r="C115" s="72" t="str">
        <f>VLOOKUP($C$107,'2012'!$B67:$L67,1,FALSE)</f>
        <v>Refrigeration</v>
      </c>
      <c r="D115" s="72">
        <f>VLOOKUP($C$107,'2012'!$B67:$L67,2,FALSE)</f>
        <v>9</v>
      </c>
      <c r="E115" s="72">
        <f>VLOOKUP($C$107,'2012'!$B67:$L67,5,FALSE)/100</f>
        <v>0.2989</v>
      </c>
      <c r="F115" s="72">
        <f>VLOOKUP($C$107,'2012'!$B67:$L67,5,FALSE)/100</f>
        <v>0.2989</v>
      </c>
      <c r="G115" s="72">
        <f>VLOOKUP($C$107,'2012'!$B67:$L67,6,FALSE)</f>
        <v>140</v>
      </c>
      <c r="H115" s="72">
        <f>VLOOKUP($C$107,'2012'!$B67:$L67,6,FALSE)</f>
        <v>140</v>
      </c>
      <c r="I115" s="5"/>
      <c r="J115" s="47">
        <f>SUMPRODUCT(E109:E118,G109:G118)/(SUM(G109:G118))</f>
        <v>0.34945376744186046</v>
      </c>
      <c r="K115" s="47">
        <f>SUMPRODUCT(F109:F118,H109:H118)/(SUM(H109:H118))</f>
        <v>0.34945376744186046</v>
      </c>
    </row>
    <row r="116" spans="2:24">
      <c r="B116" s="72" t="str">
        <f>VLOOKUP($C$107,'2012'!$B68:$L68,11,FALSE)</f>
        <v>Fridges without freezer compartment standby</v>
      </c>
      <c r="C116" s="72" t="str">
        <f>VLOOKUP($C$107,'2012'!$B68:$L68,1,FALSE)</f>
        <v>Refrigeration</v>
      </c>
      <c r="D116" s="72">
        <f>VLOOKUP($C$107,'2012'!$B68:$L68,2,FALSE)</f>
        <v>0</v>
      </c>
      <c r="E116" s="72">
        <f>VLOOKUP($C$107,'2012'!$B68:$L68,5,FALSE)/100</f>
        <v>0</v>
      </c>
      <c r="F116" s="72">
        <f>VLOOKUP($C$107,'2012'!$B68:$L68,5,FALSE)/100</f>
        <v>0</v>
      </c>
      <c r="G116" s="72">
        <f>VLOOKUP($C$107,'2012'!$B68:$L68,6,FALSE)</f>
        <v>0</v>
      </c>
      <c r="H116" s="72">
        <f>VLOOKUP($C$107,'2012'!$B68:$L68,6,FALSE)</f>
        <v>0</v>
      </c>
      <c r="I116" s="8"/>
      <c r="J116" s="113">
        <f>J115-J109</f>
        <v>0</v>
      </c>
      <c r="K116" s="113">
        <f>K115-K109</f>
        <v>0</v>
      </c>
    </row>
    <row r="117" spans="2:24">
      <c r="B117" s="72" t="str">
        <f>VLOOKUP($C$107,'2012'!$B69:$L69,11,FALSE)</f>
        <v>Upright freezers</v>
      </c>
      <c r="C117" s="72" t="str">
        <f>VLOOKUP($C$107,'2012'!$B69:$L69,1,FALSE)</f>
        <v>Refrigeration</v>
      </c>
      <c r="D117" s="72">
        <f>VLOOKUP($C$107,'2012'!$B69:$L69,2,FALSE)</f>
        <v>9</v>
      </c>
      <c r="E117" s="72">
        <f>VLOOKUP($C$107,'2012'!$B69:$L69,5,FALSE)/100</f>
        <v>0.19</v>
      </c>
      <c r="F117" s="72">
        <f>VLOOKUP($C$107,'2012'!$B69:$L69,5,FALSE)/100</f>
        <v>0.19</v>
      </c>
      <c r="G117" s="72">
        <f>VLOOKUP($C$107,'2012'!$B69:$L69,6,FALSE)</f>
        <v>240</v>
      </c>
      <c r="H117" s="72">
        <f>VLOOKUP($C$107,'2012'!$B69:$L69,6,FALSE)</f>
        <v>240</v>
      </c>
      <c r="I117" s="5"/>
      <c r="J117" s="5"/>
    </row>
    <row r="118" spans="2:24">
      <c r="B118" s="72" t="str">
        <f>VLOOKUP($C$107,'2012'!$B70:$L70,11,FALSE)</f>
        <v>Upright freezers standby</v>
      </c>
      <c r="C118" s="72" t="str">
        <f>VLOOKUP($C$107,'2012'!$B70:$L70,1,FALSE)</f>
        <v>Refrigeration</v>
      </c>
      <c r="D118" s="72">
        <f>VLOOKUP($C$107,'2012'!$B70:$L70,2,FALSE)</f>
        <v>0</v>
      </c>
      <c r="E118" s="72">
        <f>VLOOKUP($C$107,'2012'!$B70:$L70,5,FALSE)/100</f>
        <v>0</v>
      </c>
      <c r="F118" s="72">
        <f>VLOOKUP($C$107,'2012'!$B70:$L70,5,FALSE)/100</f>
        <v>0</v>
      </c>
      <c r="G118" s="72">
        <f>VLOOKUP($C$107,'2012'!$B70:$L70,6,FALSE)</f>
        <v>0</v>
      </c>
      <c r="H118" s="72">
        <f>VLOOKUP($C$107,'2012'!$B70:$L70,6,FALSE)</f>
        <v>0</v>
      </c>
      <c r="I118" s="5"/>
      <c r="J118" s="5"/>
    </row>
    <row r="119" spans="2:24">
      <c r="B119" s="72"/>
      <c r="C119" s="72"/>
      <c r="D119" s="72"/>
      <c r="E119" s="72"/>
      <c r="F119" s="72"/>
      <c r="G119" s="72"/>
      <c r="H119" s="72"/>
      <c r="I119" s="5"/>
      <c r="J119" s="5"/>
    </row>
    <row r="120" spans="2:24">
      <c r="B120" s="72"/>
      <c r="C120" s="72"/>
      <c r="D120" s="72"/>
      <c r="E120" s="72"/>
      <c r="F120" s="72"/>
      <c r="G120" s="72"/>
      <c r="H120" s="72"/>
      <c r="I120" s="5"/>
      <c r="J120" s="5"/>
    </row>
    <row r="121" spans="2:24" ht="13.5" thickBot="1">
      <c r="B121" s="72"/>
      <c r="C121" s="72"/>
      <c r="D121" s="72"/>
      <c r="E121" s="72"/>
      <c r="F121" s="72"/>
      <c r="G121" s="72"/>
      <c r="H121" s="72"/>
      <c r="I121" s="5"/>
      <c r="J121" s="5"/>
    </row>
    <row r="122" spans="2:24" ht="30.75" thickBot="1">
      <c r="B122" s="73" t="s">
        <v>99</v>
      </c>
      <c r="C122" s="64" t="s">
        <v>100</v>
      </c>
      <c r="D122" s="74" t="s">
        <v>66</v>
      </c>
      <c r="E122" s="74" t="s">
        <v>67</v>
      </c>
      <c r="F122" s="74" t="s">
        <v>67</v>
      </c>
      <c r="G122" s="75" t="s">
        <v>106</v>
      </c>
      <c r="H122" s="76" t="s">
        <v>106</v>
      </c>
      <c r="I122" s="5"/>
      <c r="J122" s="30" t="s">
        <v>67</v>
      </c>
      <c r="K122" s="30" t="s">
        <v>67</v>
      </c>
      <c r="M122" s="31" t="s">
        <v>68</v>
      </c>
      <c r="N122" s="31" t="s">
        <v>68</v>
      </c>
      <c r="O122" s="31" t="s">
        <v>68</v>
      </c>
      <c r="P122" s="61" t="s">
        <v>117</v>
      </c>
      <c r="Q122" s="62"/>
      <c r="R122" s="62"/>
    </row>
    <row r="123" spans="2:24">
      <c r="B123" s="65"/>
      <c r="C123" s="52" t="s">
        <v>162</v>
      </c>
      <c r="D123" s="1"/>
      <c r="E123" s="83" t="s">
        <v>44</v>
      </c>
      <c r="F123" s="83" t="s">
        <v>79</v>
      </c>
      <c r="G123" s="83" t="s">
        <v>44</v>
      </c>
      <c r="H123" s="83" t="s">
        <v>79</v>
      </c>
      <c r="J123" s="83" t="s">
        <v>44</v>
      </c>
      <c r="K123" s="83" t="s">
        <v>79</v>
      </c>
      <c r="M123" s="83" t="s">
        <v>44</v>
      </c>
      <c r="N123" s="83" t="s">
        <v>79</v>
      </c>
      <c r="O123" s="81" t="s">
        <v>96</v>
      </c>
      <c r="Q123" s="81" t="s">
        <v>116</v>
      </c>
      <c r="R123" s="81" t="s">
        <v>116</v>
      </c>
    </row>
    <row r="124" spans="2:24" ht="15">
      <c r="B124" s="65"/>
      <c r="C124" s="1"/>
      <c r="D124" s="68" t="s">
        <v>69</v>
      </c>
      <c r="E124" s="69" t="s">
        <v>183</v>
      </c>
      <c r="F124" s="69" t="s">
        <v>183</v>
      </c>
      <c r="G124" s="66" t="s">
        <v>71</v>
      </c>
      <c r="H124" s="67" t="s">
        <v>71</v>
      </c>
      <c r="I124" s="44"/>
      <c r="J124" s="193" t="s">
        <v>252</v>
      </c>
      <c r="K124" s="194"/>
      <c r="L124" s="24"/>
      <c r="M124" s="193" t="s">
        <v>253</v>
      </c>
      <c r="N124" s="195"/>
      <c r="O124" s="196"/>
      <c r="P124" s="41"/>
      <c r="Q124" s="83" t="s">
        <v>44</v>
      </c>
      <c r="R124" s="83" t="s">
        <v>79</v>
      </c>
      <c r="S124" s="32" t="s">
        <v>96</v>
      </c>
    </row>
    <row r="125" spans="2:24">
      <c r="B125" s="72" t="str">
        <f>VLOOKUP($C$123,'2012'!$B71:$L71,11,FALSE)</f>
        <v>Dishwashers</v>
      </c>
      <c r="C125" s="72" t="str">
        <f>VLOOKUP($C$123,'2012'!$B71:$L71,1,FALSE)</f>
        <v>Washing</v>
      </c>
      <c r="D125" s="72">
        <f>VLOOKUP($C$123,'2012'!$B71:$L71,2,FALSE)</f>
        <v>10</v>
      </c>
      <c r="E125" s="72">
        <f>VLOOKUP($C$123,'2012'!$B71:$L71,5,FALSE)/100</f>
        <v>0.45039999999999997</v>
      </c>
      <c r="F125" s="72">
        <f>VLOOKUP($C$123,'2012'!$B71:$L71,5,FALSE)/100</f>
        <v>0.45039999999999997</v>
      </c>
      <c r="G125" s="72">
        <f>VLOOKUP($C$123,'2012'!$B71:$L71,6,FALSE)</f>
        <v>208</v>
      </c>
      <c r="H125" s="72">
        <f>VLOOKUP($C$123,'2012'!$B71:$L71,6,FALSE)</f>
        <v>208</v>
      </c>
      <c r="I125" s="60" t="s">
        <v>70</v>
      </c>
      <c r="J125" s="33">
        <f>SUMPRODUCT(E125:E134,G125:G134)/(SUM(G125:G134))</f>
        <v>0.39411798941798937</v>
      </c>
      <c r="K125" s="33">
        <f>SUMPRODUCT(F125:F134,H125:H134)/(SUM(H125:H134))</f>
        <v>0.39411798941798937</v>
      </c>
      <c r="L125" s="214" t="s">
        <v>265</v>
      </c>
      <c r="M125" s="33">
        <f>SUMPRODUCT(E125:E134,G125:G134)/(SUM(E125:E134))</f>
        <v>234.42423288749018</v>
      </c>
      <c r="N125" s="33">
        <f>SUMPRODUCT(F125:F134,H125:H134)/(SUM(F125:F134))</f>
        <v>234.42423288749018</v>
      </c>
      <c r="O125" s="24"/>
      <c r="P125" s="41" t="s">
        <v>74</v>
      </c>
      <c r="Q125" s="38">
        <f>SUMPRODUCT(E125:E134,G125:G134)</f>
        <v>297.95319999999998</v>
      </c>
      <c r="R125" s="38">
        <f>SUMPRODUCT(F125:F134,H125:H134)</f>
        <v>297.95319999999998</v>
      </c>
      <c r="S125" s="41" t="s">
        <v>73</v>
      </c>
    </row>
    <row r="126" spans="2:24">
      <c r="B126" s="72" t="str">
        <f>VLOOKUP($C$123,'2012'!$B72:$L72,11,FALSE)</f>
        <v>Dishwashers standby</v>
      </c>
      <c r="C126" s="72" t="str">
        <f>VLOOKUP($C$123,'2012'!$B72:$L72,1,FALSE)</f>
        <v>Washing</v>
      </c>
      <c r="D126" s="72">
        <f>VLOOKUP($C$123,'2012'!$B72:$L72,2,FALSE)</f>
        <v>0</v>
      </c>
      <c r="E126" s="72">
        <f>VLOOKUP($C$123,'2012'!$B72:$L72,5,FALSE)/100</f>
        <v>0</v>
      </c>
      <c r="F126" s="72">
        <f>VLOOKUP($C$123,'2012'!$B72:$L72,5,FALSE)/100</f>
        <v>0</v>
      </c>
      <c r="G126" s="72">
        <f>VLOOKUP($C$123,'2012'!$B72:$L72,6,FALSE)</f>
        <v>0</v>
      </c>
      <c r="H126" s="72">
        <f>VLOOKUP($C$123,'2012'!$B72:$L72,6,FALSE)</f>
        <v>0</v>
      </c>
      <c r="I126" s="213" t="s">
        <v>264</v>
      </c>
      <c r="J126" s="4">
        <f>SUM(E125:E134)</f>
        <v>1.2709999999999999</v>
      </c>
      <c r="K126" s="4">
        <f>SUM(F125:F134)</f>
        <v>1.2709999999999999</v>
      </c>
      <c r="L126" s="214" t="s">
        <v>266</v>
      </c>
      <c r="M126" s="78">
        <f>M125*10^-9*3.6</f>
        <v>8.4392723839496469E-7</v>
      </c>
      <c r="N126" s="78">
        <f>N125*10^-9*3.6</f>
        <v>8.4392723839496469E-7</v>
      </c>
      <c r="O126" s="24"/>
      <c r="P126" s="41" t="s">
        <v>74</v>
      </c>
      <c r="Q126" s="40">
        <f>Q125*$J$25</f>
        <v>183534.22197694401</v>
      </c>
      <c r="R126" s="40">
        <f>R125*$K$25</f>
        <v>123897.59129401993</v>
      </c>
      <c r="S126" s="40">
        <f>Q126+R126</f>
        <v>307431.81327096396</v>
      </c>
      <c r="T126" s="41" t="s">
        <v>72</v>
      </c>
      <c r="U126" t="str">
        <f>'data multis bui'!H73</f>
        <v>Washing</v>
      </c>
      <c r="V126">
        <f>'data multis bui'!I73</f>
        <v>320895.59640000004</v>
      </c>
      <c r="W126" s="41" t="s">
        <v>72</v>
      </c>
      <c r="X126" s="86">
        <f>S126-V126</f>
        <v>-13463.783129036077</v>
      </c>
    </row>
    <row r="127" spans="2:24">
      <c r="B127" s="72" t="str">
        <f>VLOOKUP($C$123,'2012'!$B73:$L73,11,FALSE)</f>
        <v>Tumble dryers</v>
      </c>
      <c r="C127" s="72" t="str">
        <f>VLOOKUP($C$123,'2012'!$B73:$L73,1,FALSE)</f>
        <v>Washing</v>
      </c>
      <c r="D127" s="72">
        <f>VLOOKUP($C$123,'2012'!$B73:$L73,2,FALSE)</f>
        <v>11</v>
      </c>
      <c r="E127" s="72">
        <f>VLOOKUP($C$123,'2012'!$B73:$L73,5,FALSE)/100</f>
        <v>0.2266</v>
      </c>
      <c r="F127" s="72">
        <f>VLOOKUP($C$123,'2012'!$B73:$L73,5,FALSE)/100</f>
        <v>0.2266</v>
      </c>
      <c r="G127" s="72">
        <f>VLOOKUP($C$123,'2012'!$B73:$L73,6,FALSE)</f>
        <v>330</v>
      </c>
      <c r="H127" s="72">
        <f>VLOOKUP($C$123,'2012'!$B73:$L73,6,FALSE)</f>
        <v>330</v>
      </c>
      <c r="I127" s="185" t="s">
        <v>248</v>
      </c>
      <c r="J127" s="107"/>
      <c r="K127" s="107"/>
      <c r="L127" s="80"/>
      <c r="M127" s="87" t="s">
        <v>115</v>
      </c>
      <c r="N127" s="79"/>
      <c r="O127" s="24"/>
      <c r="P127" s="41" t="s">
        <v>74</v>
      </c>
      <c r="Q127" s="39">
        <f>Q126*3.6/1000000</f>
        <v>0.66072319911699851</v>
      </c>
      <c r="R127" s="39">
        <f>R126*3.6/1000000</f>
        <v>0.44603132865847178</v>
      </c>
      <c r="S127" s="39">
        <f>S126*3.6/1000000</f>
        <v>1.1067545277754705</v>
      </c>
      <c r="T127" s="41" t="s">
        <v>43</v>
      </c>
    </row>
    <row r="128" spans="2:24">
      <c r="B128" s="72" t="str">
        <f>VLOOKUP($C$123,'2012'!$B74:$L74,11,FALSE)</f>
        <v>Tumble dryers standby</v>
      </c>
      <c r="C128" s="72" t="str">
        <f>VLOOKUP($C$123,'2012'!$B74:$L74,1,FALSE)</f>
        <v>Washing</v>
      </c>
      <c r="D128" s="72">
        <f>VLOOKUP($C$123,'2012'!$B74:$L74,2,FALSE)</f>
        <v>0</v>
      </c>
      <c r="E128" s="72">
        <f>VLOOKUP($C$123,'2012'!$B74:$L74,5,FALSE)/100</f>
        <v>0</v>
      </c>
      <c r="F128" s="72">
        <f>VLOOKUP($C$123,'2012'!$B74:$L74,5,FALSE)/100</f>
        <v>0</v>
      </c>
      <c r="G128" s="72">
        <f>VLOOKUP($C$123,'2012'!$B74:$L74,6,FALSE)</f>
        <v>0</v>
      </c>
      <c r="H128" s="72">
        <f>VLOOKUP($C$123,'2012'!$B74:$L74,6,FALSE)</f>
        <v>0</v>
      </c>
      <c r="I128" s="215" t="s">
        <v>269</v>
      </c>
      <c r="J128" s="55">
        <f>J$25*J126</f>
        <v>782.91488774980712</v>
      </c>
      <c r="K128" s="55">
        <f>K$25*K126</f>
        <v>528.51870204682928</v>
      </c>
      <c r="L128" s="214" t="s">
        <v>267</v>
      </c>
      <c r="M128" s="56">
        <f>J128*M126*1000</f>
        <v>0.66072319911699851</v>
      </c>
      <c r="N128" s="56">
        <f>K128*N126*1000</f>
        <v>0.44603132865847178</v>
      </c>
      <c r="O128" s="23">
        <f>M128+N128</f>
        <v>1.1067545277754702</v>
      </c>
      <c r="Q128" s="41"/>
      <c r="R128" s="63"/>
      <c r="S128" s="63">
        <f>S127-O128</f>
        <v>0</v>
      </c>
    </row>
    <row r="129" spans="2:24" ht="15">
      <c r="B129" s="72" t="str">
        <f>VLOOKUP($C$123,'2012'!$B75:$L75,11,FALSE)</f>
        <v>Washing machines</v>
      </c>
      <c r="C129" s="72" t="str">
        <f>VLOOKUP($C$123,'2012'!$B75:$L75,1,FALSE)</f>
        <v>Washing</v>
      </c>
      <c r="D129" s="72">
        <f>VLOOKUP($C$123,'2012'!$B75:$L75,2,FALSE)</f>
        <v>10</v>
      </c>
      <c r="E129" s="72">
        <f>VLOOKUP($C$123,'2012'!$B75:$L75,5,FALSE)/100</f>
        <v>0.59399999999999997</v>
      </c>
      <c r="F129" s="72">
        <f>VLOOKUP($C$123,'2012'!$B75:$L75,5,FALSE)/100</f>
        <v>0.59399999999999997</v>
      </c>
      <c r="G129" s="72">
        <f>VLOOKUP($C$123,'2012'!$B75:$L75,6,FALSE)</f>
        <v>218</v>
      </c>
      <c r="H129" s="72">
        <f>VLOOKUP($C$123,'2012'!$B75:$L75,6,FALSE)</f>
        <v>218</v>
      </c>
      <c r="J129" s="71" t="s">
        <v>66</v>
      </c>
      <c r="K129" s="71" t="s">
        <v>66</v>
      </c>
      <c r="L129" s="105" t="s">
        <v>246</v>
      </c>
      <c r="M129" s="105" t="s">
        <v>76</v>
      </c>
      <c r="N129" s="105" t="s">
        <v>76</v>
      </c>
      <c r="O129" s="105"/>
    </row>
    <row r="130" spans="2:24">
      <c r="B130" s="72" t="str">
        <f>VLOOKUP($C$123,'2012'!$B76:$L76,11,FALSE)</f>
        <v>Washing machines standby</v>
      </c>
      <c r="C130" s="72" t="str">
        <f>VLOOKUP($C$123,'2012'!$B76:$L76,1,FALSE)</f>
        <v>Washing</v>
      </c>
      <c r="D130" s="72">
        <f>VLOOKUP($C$123,'2012'!$B76:$L76,2,FALSE)</f>
        <v>0</v>
      </c>
      <c r="E130" s="72">
        <f>VLOOKUP($C$123,'2012'!$B76:$L76,5,FALSE)/100</f>
        <v>0</v>
      </c>
      <c r="F130" s="72">
        <f>VLOOKUP($C$123,'2012'!$B76:$L76,5,FALSE)/100</f>
        <v>0</v>
      </c>
      <c r="G130" s="72">
        <f>VLOOKUP($C$123,'2012'!$B76:$L76,6,FALSE)</f>
        <v>0</v>
      </c>
      <c r="H130" s="72">
        <f>VLOOKUP($C$123,'2012'!$B76:$L76,6,FALSE)</f>
        <v>0</v>
      </c>
      <c r="I130" s="5"/>
      <c r="J130" s="82">
        <f>($D125*E125+$D126*E126+$D127*E127+$D128*E128+$D129*E129+$D130*E130+$D131*E131+$D132*E132+$D133*E133+$D134*E134)/J126</f>
        <v>10.178284815106215</v>
      </c>
      <c r="K130" s="82">
        <f>($D125*F125+$D126*F126+$D127*F127+$D128*F128+$D129*F129+$D130*F130+$D131*F131+$D132*F132+$D133*F133+$D134*F134)/K126</f>
        <v>10.178284815106215</v>
      </c>
      <c r="L130" s="105" t="s">
        <v>268</v>
      </c>
      <c r="M130" s="105">
        <f>M128*$O$24</f>
        <v>0.62176324131481231</v>
      </c>
      <c r="N130" s="105">
        <f>N128*$O$24</f>
        <v>0.41973081163983145</v>
      </c>
      <c r="O130" s="105">
        <f>O128*$O$24</f>
        <v>1.0414940529546437</v>
      </c>
      <c r="V130" s="105">
        <f>O130/3.6*1000000</f>
        <v>289303.90359851217</v>
      </c>
      <c r="W130" s="105" t="s">
        <v>72</v>
      </c>
      <c r="X130" s="112">
        <f>V130/V126-'data multis bui'!$K$85</f>
        <v>-3.9482881208990239E-2</v>
      </c>
    </row>
    <row r="131" spans="2:24">
      <c r="B131" s="72"/>
      <c r="C131" s="72"/>
      <c r="D131" s="72"/>
      <c r="E131" s="72"/>
      <c r="F131" s="72"/>
      <c r="G131" s="72"/>
      <c r="H131" s="72"/>
      <c r="I131" s="5"/>
      <c r="J131" s="47"/>
      <c r="K131" s="48"/>
    </row>
    <row r="132" spans="2:24">
      <c r="B132" s="72"/>
      <c r="C132" s="72"/>
      <c r="D132" s="72"/>
      <c r="E132" s="72"/>
      <c r="F132" s="72"/>
      <c r="G132" s="72"/>
      <c r="H132" s="72"/>
      <c r="I132" s="8"/>
      <c r="J132" s="5"/>
      <c r="K132" s="46"/>
    </row>
    <row r="133" spans="2:24">
      <c r="B133" s="1"/>
      <c r="C133" s="1"/>
      <c r="D133" s="1"/>
      <c r="E133" s="8"/>
      <c r="F133" s="8"/>
      <c r="G133" s="8"/>
      <c r="H133" s="5"/>
      <c r="I133" s="5"/>
      <c r="J133" s="5"/>
    </row>
    <row r="134" spans="2:24">
      <c r="B134" s="1"/>
      <c r="C134" s="1"/>
      <c r="D134" s="1"/>
      <c r="E134" s="8"/>
      <c r="F134" s="8"/>
      <c r="G134" s="8"/>
      <c r="H134" s="5"/>
      <c r="I134" s="5"/>
      <c r="J134" s="5"/>
      <c r="V134" t="s">
        <v>113</v>
      </c>
    </row>
    <row r="135" spans="2:24">
      <c r="B135" s="1"/>
      <c r="C135" s="1"/>
      <c r="D135" s="1"/>
      <c r="E135" s="8"/>
      <c r="F135" s="8"/>
      <c r="G135" s="8"/>
      <c r="H135" s="5"/>
      <c r="I135" s="5"/>
      <c r="J135" s="5"/>
      <c r="P135" t="s">
        <v>110</v>
      </c>
      <c r="Q135" t="s">
        <v>111</v>
      </c>
      <c r="S135" s="34">
        <f>S33+S47+S61+S84+S97+S110+S126</f>
        <v>2474432.914389302</v>
      </c>
      <c r="T135" t="str">
        <f>T126</f>
        <v>MWh</v>
      </c>
    </row>
    <row r="136" spans="2:24">
      <c r="B136" s="1"/>
      <c r="C136" s="1"/>
      <c r="D136" s="1"/>
      <c r="E136" s="8"/>
      <c r="F136" s="8"/>
      <c r="G136" s="8"/>
      <c r="H136" s="5"/>
      <c r="I136" s="5"/>
      <c r="J136" s="5"/>
      <c r="S136" s="85">
        <f>S34+S48+S62+S85+S98+S111+S127</f>
        <v>8.9079584918014891</v>
      </c>
      <c r="T136" t="str">
        <f>T127</f>
        <v>PJ</v>
      </c>
      <c r="V136">
        <f>'data multis bui'!$I$85/1000</f>
        <v>9.2980769378400012</v>
      </c>
      <c r="X136">
        <f>S136/V136</f>
        <v>0.95804310411211346</v>
      </c>
    </row>
    <row r="137" spans="2:24">
      <c r="B137" s="1"/>
      <c r="C137" s="1"/>
      <c r="D137" s="1"/>
      <c r="E137" s="8"/>
      <c r="F137" s="8"/>
      <c r="G137" s="8"/>
      <c r="H137" s="5"/>
      <c r="I137" s="5"/>
      <c r="J137" s="5"/>
    </row>
    <row r="138" spans="2:24">
      <c r="B138" s="1"/>
      <c r="C138" s="1"/>
      <c r="D138" s="1"/>
      <c r="E138" s="8"/>
      <c r="F138" s="8"/>
      <c r="G138" s="8"/>
      <c r="H138" s="5"/>
      <c r="I138" s="5"/>
      <c r="J138" s="5"/>
    </row>
    <row r="139" spans="2:24">
      <c r="B139" s="1"/>
      <c r="C139" s="1"/>
      <c r="D139" s="1"/>
      <c r="E139" s="8"/>
      <c r="F139" s="8"/>
      <c r="G139" s="8"/>
      <c r="H139" s="5"/>
      <c r="I139" s="5"/>
      <c r="J139" s="5"/>
      <c r="S139" s="34">
        <f>S135+APP_DB!S135</f>
        <v>153983549.94379941</v>
      </c>
      <c r="T139" t="str">
        <f>T135</f>
        <v>MWh</v>
      </c>
    </row>
    <row r="140" spans="2:24">
      <c r="B140" s="1"/>
      <c r="C140" s="1"/>
      <c r="D140" s="1"/>
      <c r="E140" s="8"/>
      <c r="F140" s="8"/>
      <c r="G140" s="8"/>
      <c r="H140" s="5"/>
      <c r="I140" s="5"/>
      <c r="J140" s="5"/>
      <c r="R140" t="s">
        <v>112</v>
      </c>
      <c r="S140" s="34">
        <f>S136+APP_DB!S136</f>
        <v>554.3407797976779</v>
      </c>
      <c r="T140" t="str">
        <f>T136</f>
        <v>PJ</v>
      </c>
    </row>
    <row r="141" spans="2:24">
      <c r="B141" s="1"/>
      <c r="C141" s="1"/>
      <c r="D141" s="1"/>
      <c r="E141" s="8"/>
      <c r="F141" s="8"/>
      <c r="G141" s="8"/>
      <c r="H141" s="5"/>
      <c r="I141" s="5"/>
      <c r="J141" s="5"/>
    </row>
    <row r="142" spans="2:24">
      <c r="B142" s="1"/>
      <c r="C142" s="1"/>
      <c r="D142" s="1"/>
      <c r="E142" s="8"/>
      <c r="F142" s="8"/>
      <c r="G142" s="8"/>
      <c r="H142" s="5"/>
      <c r="I142" s="5"/>
      <c r="J142" s="5"/>
    </row>
    <row r="143" spans="2:24">
      <c r="B143" s="1"/>
      <c r="C143" s="1"/>
      <c r="D143" s="1"/>
      <c r="E143" s="8"/>
      <c r="F143" s="8"/>
      <c r="G143" s="8"/>
      <c r="H143" s="5"/>
      <c r="I143" s="5"/>
      <c r="J143" s="5"/>
    </row>
    <row r="144" spans="2:24">
      <c r="B144" s="1"/>
      <c r="C144" s="1"/>
      <c r="D144" s="1"/>
      <c r="E144" s="8"/>
      <c r="F144" s="8"/>
      <c r="G144" s="8"/>
      <c r="H144" s="5"/>
      <c r="I144" s="5"/>
      <c r="J144" s="5"/>
    </row>
    <row r="145" spans="2:10">
      <c r="B145" s="1"/>
      <c r="C145" s="1"/>
      <c r="D145" s="1"/>
      <c r="E145" s="8"/>
      <c r="F145" s="8"/>
      <c r="G145" s="8"/>
      <c r="H145" s="5"/>
      <c r="I145" s="5"/>
      <c r="J145" s="5"/>
    </row>
    <row r="146" spans="2:10">
      <c r="B146" s="1"/>
      <c r="C146" s="1"/>
      <c r="D146" s="1"/>
      <c r="E146" s="8"/>
      <c r="F146" s="8"/>
      <c r="G146" s="8"/>
      <c r="H146" s="5"/>
      <c r="I146" s="5"/>
      <c r="J146" s="5"/>
    </row>
    <row r="147" spans="2:10">
      <c r="B147" s="1"/>
      <c r="C147" s="1"/>
      <c r="D147" s="1"/>
      <c r="E147" s="8"/>
      <c r="F147" s="8"/>
      <c r="G147" s="8"/>
      <c r="H147" s="5"/>
      <c r="I147" s="5"/>
      <c r="J147" s="5"/>
    </row>
    <row r="148" spans="2:10">
      <c r="B148" s="1"/>
      <c r="C148" s="1"/>
      <c r="D148" s="1"/>
      <c r="E148" s="8"/>
      <c r="F148" s="8"/>
      <c r="G148" s="8"/>
      <c r="H148" s="5"/>
      <c r="I148" s="5"/>
      <c r="J148" s="5"/>
    </row>
    <row r="149" spans="2:10">
      <c r="B149" s="1"/>
      <c r="C149" s="1"/>
      <c r="D149" s="1"/>
      <c r="E149" s="8"/>
      <c r="F149" s="8"/>
      <c r="G149" s="8"/>
      <c r="H149" s="5"/>
      <c r="I149" s="5"/>
      <c r="J149" s="5"/>
    </row>
    <row r="150" spans="2:10">
      <c r="B150" s="1"/>
      <c r="C150" s="1"/>
      <c r="D150" s="1"/>
      <c r="E150" s="8"/>
      <c r="F150" s="8"/>
      <c r="G150" s="8"/>
      <c r="H150" s="5"/>
      <c r="I150" s="5"/>
      <c r="J150" s="5"/>
    </row>
    <row r="151" spans="2:10">
      <c r="B151" s="1"/>
      <c r="C151" s="1"/>
      <c r="D151" s="1"/>
      <c r="E151" s="8"/>
      <c r="F151" s="8"/>
      <c r="G151" s="8"/>
      <c r="H151" s="5"/>
      <c r="I151" s="5"/>
      <c r="J151" s="5"/>
    </row>
    <row r="152" spans="2:10">
      <c r="B152" s="1"/>
      <c r="C152" s="1"/>
      <c r="D152" s="1"/>
      <c r="E152" s="8"/>
      <c r="F152" s="8"/>
      <c r="G152" s="8"/>
      <c r="H152" s="5"/>
      <c r="I152" s="5"/>
      <c r="J152" s="5"/>
    </row>
    <row r="153" spans="2:10">
      <c r="B153" s="1"/>
      <c r="C153" s="1"/>
      <c r="D153" s="1"/>
      <c r="E153" s="8"/>
      <c r="F153" s="8"/>
      <c r="G153" s="8"/>
      <c r="H153" s="5"/>
      <c r="I153" s="5"/>
      <c r="J153" s="5"/>
    </row>
    <row r="154" spans="2:10">
      <c r="B154" s="1"/>
      <c r="C154" s="1"/>
      <c r="D154" s="1"/>
      <c r="E154" s="8"/>
      <c r="F154" s="8"/>
      <c r="G154" s="8"/>
      <c r="H154" s="5"/>
      <c r="I154" s="5"/>
      <c r="J154" s="5"/>
    </row>
    <row r="155" spans="2:10">
      <c r="B155" s="1"/>
      <c r="C155" s="1"/>
      <c r="D155" s="1"/>
      <c r="E155" s="8"/>
      <c r="F155" s="8"/>
      <c r="G155" s="8"/>
      <c r="H155" s="5"/>
      <c r="I155" s="5"/>
      <c r="J155" s="5"/>
    </row>
    <row r="156" spans="2:10">
      <c r="B156" s="1"/>
      <c r="C156" s="1"/>
      <c r="D156" s="1"/>
      <c r="E156" s="8"/>
      <c r="F156" s="8"/>
      <c r="G156" s="8"/>
      <c r="H156" s="5"/>
      <c r="I156" s="5"/>
      <c r="J156" s="5"/>
    </row>
    <row r="157" spans="2:10">
      <c r="B157" s="1"/>
      <c r="C157" s="1"/>
      <c r="D157" s="1"/>
      <c r="E157" s="8"/>
      <c r="F157" s="8"/>
      <c r="G157" s="8"/>
      <c r="H157" s="5"/>
      <c r="I157" s="5"/>
      <c r="J157" s="5"/>
    </row>
    <row r="158" spans="2:10">
      <c r="B158" s="1"/>
      <c r="C158" s="1"/>
      <c r="D158" s="1"/>
      <c r="E158" s="8"/>
      <c r="F158" s="8"/>
      <c r="G158" s="8"/>
      <c r="H158" s="5"/>
      <c r="I158" s="5"/>
      <c r="J158" s="5"/>
    </row>
    <row r="159" spans="2:10">
      <c r="B159" s="1"/>
      <c r="C159" s="1"/>
      <c r="D159" s="1"/>
      <c r="E159" s="8"/>
      <c r="F159" s="8"/>
      <c r="G159" s="8"/>
      <c r="H159" s="5"/>
      <c r="I159" s="5"/>
      <c r="J159" s="5"/>
    </row>
    <row r="160" spans="2:10">
      <c r="B160" s="1"/>
      <c r="C160" s="1"/>
      <c r="D160" s="1"/>
      <c r="E160" s="8"/>
      <c r="F160" s="8"/>
      <c r="G160" s="8"/>
      <c r="H160" s="5"/>
      <c r="I160" s="5"/>
      <c r="J160" s="5"/>
    </row>
    <row r="161" spans="2:10">
      <c r="B161" s="1"/>
      <c r="C161" s="1"/>
      <c r="D161" s="1"/>
      <c r="E161" s="8"/>
      <c r="F161" s="8"/>
      <c r="G161" s="8"/>
      <c r="H161" s="5"/>
      <c r="I161" s="5"/>
      <c r="J161" s="5"/>
    </row>
    <row r="162" spans="2:10">
      <c r="B162" s="1"/>
      <c r="C162" s="1"/>
      <c r="D162" s="1"/>
      <c r="E162" s="8"/>
      <c r="F162" s="8"/>
      <c r="G162" s="8"/>
      <c r="H162" s="5"/>
      <c r="I162" s="5"/>
      <c r="J162" s="5"/>
    </row>
    <row r="163" spans="2:10">
      <c r="B163" s="1"/>
      <c r="C163" s="1"/>
      <c r="D163" s="1"/>
      <c r="E163" s="8"/>
      <c r="F163" s="8"/>
      <c r="G163" s="8"/>
      <c r="H163" s="5"/>
      <c r="I163" s="5"/>
      <c r="J163" s="5"/>
    </row>
    <row r="164" spans="2:10">
      <c r="B164" s="1"/>
      <c r="C164" s="1"/>
      <c r="D164" s="1"/>
      <c r="E164" s="8"/>
      <c r="F164" s="8"/>
      <c r="G164" s="8"/>
      <c r="H164" s="5"/>
      <c r="I164" s="5"/>
      <c r="J164" s="5"/>
    </row>
    <row r="165" spans="2:10">
      <c r="B165" s="1"/>
      <c r="C165" s="1"/>
      <c r="D165" s="1"/>
      <c r="E165" s="8"/>
      <c r="F165" s="8"/>
      <c r="G165" s="8"/>
      <c r="H165" s="5"/>
      <c r="I165" s="5"/>
      <c r="J165" s="5"/>
    </row>
    <row r="166" spans="2:10">
      <c r="B166" s="1"/>
      <c r="C166" s="1"/>
      <c r="D166" s="1"/>
      <c r="E166" s="8"/>
      <c r="F166" s="8"/>
      <c r="G166" s="8"/>
      <c r="H166" s="5"/>
      <c r="I166" s="5"/>
      <c r="J166" s="5"/>
    </row>
    <row r="167" spans="2:10">
      <c r="B167" s="1"/>
      <c r="C167" s="1"/>
      <c r="D167" s="1"/>
      <c r="E167" s="8"/>
      <c r="F167" s="8"/>
      <c r="G167" s="8"/>
      <c r="H167" s="5"/>
      <c r="I167" s="5"/>
      <c r="J167" s="5"/>
    </row>
    <row r="168" spans="2:10">
      <c r="B168" s="1"/>
      <c r="C168" s="1"/>
      <c r="D168" s="1"/>
      <c r="E168" s="8"/>
      <c r="F168" s="8"/>
      <c r="G168" s="8"/>
      <c r="H168" s="5"/>
      <c r="I168" s="5"/>
      <c r="J168" s="5"/>
    </row>
    <row r="169" spans="2:10">
      <c r="B169" s="1"/>
      <c r="C169" s="1"/>
      <c r="D169" s="1"/>
      <c r="E169" s="8"/>
      <c r="F169" s="8"/>
      <c r="G169" s="8"/>
      <c r="H169" s="5"/>
      <c r="I169" s="5"/>
      <c r="J169" s="5"/>
    </row>
    <row r="170" spans="2:10">
      <c r="B170" s="1"/>
      <c r="C170" s="1"/>
      <c r="D170" s="1"/>
      <c r="E170" s="8"/>
      <c r="F170" s="8"/>
      <c r="G170" s="8"/>
      <c r="H170" s="5"/>
      <c r="I170" s="5"/>
      <c r="J170" s="5"/>
    </row>
    <row r="171" spans="2:10">
      <c r="B171" s="1"/>
      <c r="C171" s="1"/>
      <c r="D171" s="1"/>
      <c r="E171" s="8"/>
      <c r="F171" s="8"/>
      <c r="G171" s="8"/>
      <c r="H171" s="5"/>
      <c r="I171" s="5"/>
      <c r="J171" s="5"/>
    </row>
    <row r="172" spans="2:10">
      <c r="B172" s="1"/>
      <c r="C172" s="1"/>
      <c r="D172" s="1"/>
      <c r="E172" s="8"/>
      <c r="F172" s="8"/>
      <c r="G172" s="8"/>
      <c r="H172" s="5"/>
      <c r="I172" s="5"/>
      <c r="J172" s="5"/>
    </row>
    <row r="173" spans="2:10">
      <c r="B173" s="1"/>
      <c r="C173" s="1"/>
      <c r="D173" s="1"/>
      <c r="E173" s="8"/>
      <c r="F173" s="8"/>
      <c r="G173" s="8"/>
      <c r="H173" s="5"/>
      <c r="I173" s="5"/>
      <c r="J173" s="5"/>
    </row>
    <row r="174" spans="2:10">
      <c r="B174" s="1"/>
      <c r="C174" s="1"/>
      <c r="D174" s="1"/>
      <c r="E174" s="8"/>
      <c r="F174" s="8"/>
      <c r="G174" s="8"/>
      <c r="H174" s="5"/>
      <c r="I174" s="5"/>
      <c r="J174" s="5"/>
    </row>
    <row r="175" spans="2:10">
      <c r="B175" s="1"/>
      <c r="C175" s="1"/>
      <c r="D175" s="1"/>
      <c r="E175" s="8"/>
      <c r="F175" s="8"/>
      <c r="G175" s="8"/>
      <c r="H175" s="5"/>
      <c r="I175" s="5"/>
      <c r="J175" s="5"/>
    </row>
    <row r="176" spans="2:10">
      <c r="B176" s="1"/>
      <c r="C176" s="1"/>
      <c r="D176" s="1"/>
      <c r="E176" s="8"/>
      <c r="F176" s="8"/>
      <c r="G176" s="8"/>
      <c r="H176" s="5"/>
      <c r="I176" s="5"/>
      <c r="J176" s="5"/>
    </row>
    <row r="177" spans="2:10">
      <c r="B177" s="1"/>
      <c r="C177" s="1"/>
      <c r="D177" s="1"/>
      <c r="E177" s="8"/>
      <c r="F177" s="8"/>
      <c r="G177" s="8"/>
      <c r="H177" s="5"/>
      <c r="I177" s="5"/>
      <c r="J177" s="5"/>
    </row>
    <row r="178" spans="2:10">
      <c r="B178" s="1"/>
      <c r="C178" s="1"/>
      <c r="D178" s="1"/>
      <c r="E178" s="8"/>
      <c r="F178" s="8"/>
      <c r="G178" s="8"/>
      <c r="H178" s="5"/>
      <c r="I178" s="5"/>
      <c r="J178" s="5"/>
    </row>
    <row r="179" spans="2:10">
      <c r="B179" s="1"/>
      <c r="C179" s="1"/>
      <c r="D179" s="1"/>
      <c r="E179" s="8"/>
      <c r="F179" s="8"/>
      <c r="G179" s="8"/>
      <c r="H179" s="5"/>
      <c r="I179" s="5"/>
      <c r="J179" s="5"/>
    </row>
    <row r="180" spans="2:10">
      <c r="B180" s="1"/>
      <c r="C180" s="1"/>
      <c r="D180" s="1"/>
      <c r="E180" s="8"/>
      <c r="F180" s="8"/>
      <c r="G180" s="8"/>
      <c r="H180" s="5"/>
      <c r="I180" s="5"/>
      <c r="J180" s="5"/>
    </row>
    <row r="181" spans="2:10">
      <c r="B181" s="1"/>
      <c r="C181" s="1"/>
      <c r="D181" s="1"/>
      <c r="E181" s="8"/>
      <c r="F181" s="8"/>
      <c r="G181" s="8"/>
      <c r="H181" s="5"/>
      <c r="I181" s="5"/>
      <c r="J181" s="5"/>
    </row>
    <row r="182" spans="2:10">
      <c r="B182" s="1"/>
      <c r="C182" s="1"/>
      <c r="D182" s="1"/>
      <c r="E182" s="8"/>
      <c r="F182" s="8"/>
      <c r="G182" s="8"/>
      <c r="H182" s="5"/>
      <c r="I182" s="5"/>
      <c r="J182" s="5"/>
    </row>
    <row r="183" spans="2:10">
      <c r="B183" s="1"/>
      <c r="C183" s="1"/>
      <c r="D183" s="1"/>
      <c r="E183" s="8"/>
      <c r="F183" s="8"/>
      <c r="G183" s="8"/>
      <c r="H183" s="5"/>
      <c r="I183" s="5"/>
      <c r="J183" s="5"/>
    </row>
    <row r="184" spans="2:10">
      <c r="B184" s="1"/>
      <c r="C184" s="1"/>
      <c r="D184" s="1"/>
      <c r="E184" s="8"/>
      <c r="F184" s="8"/>
      <c r="G184" s="8"/>
      <c r="H184" s="5"/>
      <c r="I184" s="5"/>
      <c r="J184" s="5"/>
    </row>
    <row r="185" spans="2:10">
      <c r="B185" s="1"/>
      <c r="C185" s="1"/>
      <c r="D185" s="1"/>
      <c r="E185" s="8"/>
      <c r="F185" s="8"/>
      <c r="G185" s="8"/>
      <c r="H185" s="5"/>
      <c r="I185" s="5"/>
      <c r="J185" s="5"/>
    </row>
    <row r="186" spans="2:10">
      <c r="B186" s="1"/>
      <c r="C186" s="1"/>
      <c r="D186" s="1"/>
      <c r="E186" s="8"/>
      <c r="F186" s="8"/>
      <c r="G186" s="8"/>
      <c r="H186" s="5"/>
      <c r="I186" s="5"/>
      <c r="J186" s="5"/>
    </row>
    <row r="187" spans="2:10">
      <c r="B187" s="1"/>
      <c r="C187" s="1"/>
      <c r="D187" s="1"/>
      <c r="E187" s="8"/>
      <c r="F187" s="8"/>
      <c r="G187" s="8"/>
      <c r="H187" s="5"/>
      <c r="I187" s="5"/>
      <c r="J187" s="5"/>
    </row>
    <row r="188" spans="2:10">
      <c r="B188" s="1"/>
      <c r="C188" s="1"/>
      <c r="D188" s="1"/>
      <c r="E188" s="8"/>
      <c r="F188" s="8"/>
      <c r="G188" s="8"/>
      <c r="H188" s="5"/>
      <c r="I188" s="5"/>
      <c r="J188" s="5"/>
    </row>
    <row r="189" spans="2:10">
      <c r="B189" s="1"/>
      <c r="C189" s="1"/>
      <c r="D189" s="1"/>
      <c r="E189" s="8"/>
      <c r="F189" s="8"/>
      <c r="G189" s="8"/>
      <c r="H189" s="5"/>
      <c r="I189" s="5"/>
      <c r="J189" s="5"/>
    </row>
    <row r="190" spans="2:10">
      <c r="B190" s="1"/>
      <c r="C190" s="1"/>
      <c r="D190" s="1"/>
      <c r="E190" s="8"/>
      <c r="F190" s="8"/>
      <c r="G190" s="8"/>
      <c r="H190" s="5"/>
      <c r="I190" s="5"/>
      <c r="J190" s="5"/>
    </row>
    <row r="191" spans="2:10">
      <c r="B191" s="1"/>
      <c r="C191" s="1"/>
      <c r="D191" s="1"/>
      <c r="E191" s="8"/>
      <c r="F191" s="8"/>
      <c r="G191" s="8"/>
      <c r="H191" s="5"/>
      <c r="I191" s="5"/>
      <c r="J191" s="5"/>
    </row>
    <row r="192" spans="2:10">
      <c r="B192" s="1"/>
      <c r="C192" s="1"/>
      <c r="D192" s="1"/>
      <c r="E192" s="8"/>
      <c r="F192" s="8"/>
      <c r="G192" s="8"/>
      <c r="H192" s="5"/>
      <c r="I192" s="5"/>
      <c r="J192" s="5"/>
    </row>
    <row r="193" spans="2:10">
      <c r="B193" s="1"/>
      <c r="C193" s="1"/>
      <c r="D193" s="1"/>
      <c r="E193" s="8"/>
      <c r="F193" s="8"/>
      <c r="G193" s="8"/>
      <c r="H193" s="5"/>
      <c r="I193" s="5"/>
      <c r="J193" s="5"/>
    </row>
    <row r="194" spans="2:10">
      <c r="B194" s="1"/>
      <c r="C194" s="1"/>
      <c r="D194" s="1"/>
      <c r="E194" s="8"/>
      <c r="F194" s="8"/>
      <c r="G194" s="8"/>
      <c r="H194" s="5"/>
      <c r="I194" s="5"/>
      <c r="J194" s="5"/>
    </row>
    <row r="195" spans="2:10">
      <c r="B195" s="1"/>
      <c r="C195" s="1"/>
      <c r="D195" s="1"/>
      <c r="E195" s="8"/>
      <c r="F195" s="8"/>
      <c r="G195" s="8"/>
      <c r="H195" s="5"/>
      <c r="I195" s="5"/>
      <c r="J195" s="5"/>
    </row>
    <row r="196" spans="2:10">
      <c r="B196" s="1"/>
      <c r="C196" s="1"/>
      <c r="D196" s="1"/>
      <c r="E196" s="8"/>
      <c r="F196" s="8"/>
      <c r="G196" s="8"/>
      <c r="H196" s="5"/>
      <c r="I196" s="5"/>
      <c r="J196" s="5"/>
    </row>
    <row r="197" spans="2:10">
      <c r="B197" s="1"/>
      <c r="C197" s="1"/>
      <c r="D197" s="1"/>
      <c r="E197" s="8"/>
      <c r="F197" s="8"/>
      <c r="G197" s="8"/>
      <c r="H197" s="5"/>
      <c r="I197" s="5"/>
      <c r="J197" s="5"/>
    </row>
    <row r="198" spans="2:10">
      <c r="B198" s="1"/>
      <c r="C198" s="1"/>
      <c r="D198" s="1"/>
      <c r="E198" s="8"/>
      <c r="F198" s="8"/>
      <c r="G198" s="8"/>
      <c r="H198" s="5"/>
      <c r="I198" s="5"/>
      <c r="J198" s="5"/>
    </row>
    <row r="199" spans="2:10">
      <c r="B199" s="1"/>
      <c r="C199" s="1"/>
      <c r="D199" s="1"/>
      <c r="E199" s="8"/>
      <c r="F199" s="8"/>
      <c r="G199" s="8"/>
      <c r="H199" s="5"/>
      <c r="I199" s="5"/>
      <c r="J199" s="5"/>
    </row>
    <row r="200" spans="2:10">
      <c r="B200" s="1"/>
      <c r="C200" s="1"/>
      <c r="D200" s="1"/>
      <c r="E200" s="8"/>
      <c r="F200" s="8"/>
      <c r="G200" s="8"/>
      <c r="H200" s="5"/>
      <c r="I200" s="5"/>
      <c r="J200" s="5"/>
    </row>
    <row r="201" spans="2:10">
      <c r="B201" s="1"/>
      <c r="C201" s="1"/>
      <c r="D201" s="1"/>
      <c r="E201" s="8"/>
      <c r="F201" s="8"/>
      <c r="G201" s="8"/>
      <c r="H201" s="5"/>
      <c r="I201" s="5"/>
      <c r="J201" s="5"/>
    </row>
    <row r="202" spans="2:10">
      <c r="B202" s="1"/>
      <c r="C202" s="1"/>
      <c r="D202" s="1"/>
      <c r="E202" s="8"/>
      <c r="F202" s="8"/>
      <c r="G202" s="8"/>
      <c r="H202" s="5"/>
      <c r="I202" s="5"/>
      <c r="J202" s="5"/>
    </row>
    <row r="203" spans="2:10">
      <c r="B203" s="1"/>
      <c r="C203" s="1"/>
      <c r="D203" s="1"/>
      <c r="E203" s="8"/>
      <c r="F203" s="8"/>
      <c r="G203" s="8"/>
      <c r="H203" s="5"/>
      <c r="I203" s="5"/>
      <c r="J203" s="5"/>
    </row>
    <row r="204" spans="2:10">
      <c r="B204" s="1"/>
      <c r="C204" s="1"/>
      <c r="D204" s="1"/>
      <c r="E204" s="8"/>
      <c r="F204" s="8"/>
      <c r="G204" s="8"/>
      <c r="H204" s="5"/>
      <c r="I204" s="5"/>
      <c r="J204" s="5"/>
    </row>
    <row r="205" spans="2:10">
      <c r="B205" s="1"/>
      <c r="C205" s="1"/>
      <c r="D205" s="1"/>
      <c r="E205" s="8"/>
      <c r="F205" s="8"/>
      <c r="G205" s="8"/>
      <c r="H205" s="5"/>
      <c r="I205" s="5"/>
      <c r="J205" s="5"/>
    </row>
    <row r="206" spans="2:10">
      <c r="B206" s="1"/>
      <c r="C206" s="1"/>
      <c r="D206" s="1"/>
      <c r="E206" s="8"/>
      <c r="F206" s="8"/>
      <c r="G206" s="8"/>
      <c r="H206" s="5"/>
      <c r="I206" s="5"/>
      <c r="J206" s="5"/>
    </row>
    <row r="207" spans="2:10">
      <c r="B207" s="1"/>
      <c r="C207" s="1"/>
      <c r="D207" s="1"/>
      <c r="E207" s="8"/>
      <c r="F207" s="8"/>
      <c r="G207" s="8"/>
      <c r="H207" s="5"/>
      <c r="I207" s="5"/>
      <c r="J207" s="5"/>
    </row>
    <row r="208" spans="2:10">
      <c r="B208" s="1"/>
      <c r="C208" s="1"/>
      <c r="D208" s="1"/>
      <c r="E208" s="8"/>
      <c r="F208" s="8"/>
      <c r="G208" s="8"/>
      <c r="H208" s="5"/>
      <c r="I208" s="5"/>
      <c r="J208" s="5"/>
    </row>
    <row r="209" spans="2:10">
      <c r="B209" s="1"/>
      <c r="C209" s="1"/>
      <c r="D209" s="1"/>
      <c r="E209" s="8"/>
      <c r="F209" s="8"/>
      <c r="G209" s="8"/>
      <c r="H209" s="5"/>
      <c r="I209" s="5"/>
      <c r="J209" s="5"/>
    </row>
    <row r="210" spans="2:10">
      <c r="B210" s="1"/>
      <c r="C210" s="1"/>
      <c r="D210" s="1"/>
      <c r="E210" s="8"/>
      <c r="F210" s="8"/>
      <c r="G210" s="8"/>
      <c r="H210" s="5"/>
      <c r="I210" s="5"/>
      <c r="J210" s="5"/>
    </row>
    <row r="211" spans="2:10">
      <c r="B211" s="1"/>
      <c r="C211" s="1"/>
      <c r="D211" s="1"/>
      <c r="E211" s="8"/>
      <c r="F211" s="8"/>
      <c r="G211" s="8"/>
      <c r="H211" s="5"/>
      <c r="I211" s="5"/>
      <c r="J211" s="5"/>
    </row>
    <row r="212" spans="2:10">
      <c r="B212" s="1"/>
      <c r="C212" s="1"/>
      <c r="D212" s="1"/>
      <c r="E212" s="8"/>
      <c r="F212" s="8"/>
      <c r="G212" s="8"/>
      <c r="H212" s="5"/>
      <c r="I212" s="5"/>
      <c r="J212" s="5"/>
    </row>
    <row r="213" spans="2:10">
      <c r="B213" s="1"/>
      <c r="C213" s="1"/>
      <c r="D213" s="1"/>
      <c r="E213" s="8"/>
      <c r="F213" s="8"/>
      <c r="G213" s="8"/>
      <c r="H213" s="5"/>
      <c r="I213" s="5"/>
      <c r="J213" s="5"/>
    </row>
    <row r="214" spans="2:10">
      <c r="B214" s="1"/>
      <c r="C214" s="1"/>
      <c r="D214" s="1"/>
      <c r="E214" s="8"/>
      <c r="F214" s="8"/>
      <c r="G214" s="8"/>
      <c r="H214" s="5"/>
      <c r="I214" s="5"/>
      <c r="J214" s="5"/>
    </row>
    <row r="215" spans="2:10">
      <c r="B215" s="1"/>
      <c r="C215" s="1"/>
      <c r="D215" s="1"/>
      <c r="E215" s="8"/>
      <c r="F215" s="8"/>
      <c r="G215" s="8"/>
      <c r="H215" s="5"/>
      <c r="I215" s="5"/>
      <c r="J215" s="5"/>
    </row>
    <row r="216" spans="2:10">
      <c r="B216" s="1"/>
      <c r="C216" s="1"/>
      <c r="D216" s="1"/>
      <c r="E216" s="8"/>
      <c r="F216" s="8"/>
      <c r="G216" s="8"/>
      <c r="H216" s="5"/>
      <c r="I216" s="5"/>
      <c r="J216" s="5"/>
    </row>
    <row r="217" spans="2:10">
      <c r="B217" s="1"/>
      <c r="C217" s="1"/>
      <c r="D217" s="1"/>
      <c r="E217" s="8"/>
      <c r="F217" s="8"/>
      <c r="G217" s="8"/>
      <c r="H217" s="5"/>
      <c r="I217" s="5"/>
      <c r="J217" s="5"/>
    </row>
    <row r="218" spans="2:10">
      <c r="B218" s="1"/>
      <c r="C218" s="1"/>
      <c r="D218" s="1"/>
      <c r="E218" s="8"/>
      <c r="F218" s="8"/>
      <c r="G218" s="8"/>
      <c r="H218" s="5"/>
      <c r="I218" s="5"/>
      <c r="J218" s="5"/>
    </row>
    <row r="219" spans="2:10">
      <c r="B219" s="1"/>
      <c r="C219" s="1"/>
      <c r="D219" s="1"/>
      <c r="E219" s="8"/>
      <c r="F219" s="8"/>
      <c r="G219" s="8"/>
      <c r="H219" s="5"/>
      <c r="I219" s="5"/>
      <c r="J219" s="5"/>
    </row>
    <row r="220" spans="2:10">
      <c r="B220" s="1"/>
      <c r="C220" s="1"/>
      <c r="D220" s="1"/>
      <c r="E220" s="8"/>
      <c r="F220" s="8"/>
      <c r="G220" s="8"/>
      <c r="H220" s="5"/>
      <c r="I220" s="5"/>
      <c r="J220" s="5"/>
    </row>
    <row r="221" spans="2:10">
      <c r="B221" s="1"/>
      <c r="C221" s="1"/>
      <c r="D221" s="1"/>
      <c r="E221" s="8"/>
      <c r="F221" s="8"/>
      <c r="G221" s="8"/>
      <c r="H221" s="5"/>
      <c r="I221" s="5"/>
      <c r="J221" s="5"/>
    </row>
    <row r="222" spans="2:10">
      <c r="B222" s="1"/>
      <c r="C222" s="1"/>
      <c r="D222" s="1"/>
      <c r="E222" s="8"/>
      <c r="F222" s="8"/>
      <c r="G222" s="8"/>
      <c r="H222" s="5"/>
      <c r="I222" s="5"/>
      <c r="J222" s="5"/>
    </row>
    <row r="223" spans="2:10">
      <c r="B223" s="1"/>
      <c r="C223" s="1"/>
      <c r="D223" s="1"/>
      <c r="E223" s="8"/>
      <c r="F223" s="8"/>
      <c r="G223" s="8"/>
      <c r="H223" s="5"/>
      <c r="I223" s="5"/>
      <c r="J223" s="5"/>
    </row>
    <row r="224" spans="2:10">
      <c r="B224" s="1"/>
      <c r="C224" s="1"/>
      <c r="D224" s="1"/>
      <c r="E224" s="8"/>
      <c r="F224" s="8"/>
      <c r="G224" s="8"/>
      <c r="H224" s="5"/>
      <c r="I224" s="5"/>
      <c r="J224" s="5"/>
    </row>
    <row r="225" spans="2:10">
      <c r="B225" s="1"/>
      <c r="C225" s="1"/>
      <c r="D225" s="1"/>
      <c r="E225" s="8"/>
      <c r="F225" s="8"/>
      <c r="G225" s="8"/>
      <c r="H225" s="5"/>
      <c r="I225" s="5"/>
      <c r="J225" s="5"/>
    </row>
    <row r="226" spans="2:10">
      <c r="B226" s="1"/>
      <c r="C226" s="1"/>
      <c r="D226" s="1"/>
      <c r="E226" s="8"/>
      <c r="F226" s="8"/>
      <c r="G226" s="8"/>
      <c r="H226" s="5"/>
      <c r="I226" s="5"/>
      <c r="J226" s="5"/>
    </row>
    <row r="227" spans="2:10">
      <c r="B227" s="1"/>
      <c r="C227" s="1"/>
      <c r="D227" s="1"/>
      <c r="E227" s="8"/>
      <c r="F227" s="8"/>
      <c r="G227" s="8"/>
      <c r="H227" s="5"/>
      <c r="I227" s="5"/>
      <c r="J227" s="5"/>
    </row>
    <row r="228" spans="2:10">
      <c r="B228" s="1"/>
      <c r="C228" s="1"/>
      <c r="D228" s="1"/>
      <c r="E228" s="8"/>
      <c r="F228" s="8"/>
      <c r="G228" s="8"/>
      <c r="H228" s="5"/>
      <c r="I228" s="5"/>
      <c r="J228" s="5"/>
    </row>
    <row r="229" spans="2:10">
      <c r="B229" s="1"/>
      <c r="C229" s="1"/>
      <c r="D229" s="1"/>
      <c r="E229" s="8"/>
      <c r="F229" s="8"/>
      <c r="G229" s="8"/>
      <c r="H229" s="5"/>
      <c r="I229" s="5"/>
      <c r="J229" s="5"/>
    </row>
    <row r="230" spans="2:10">
      <c r="B230" s="1"/>
      <c r="C230" s="1"/>
      <c r="D230" s="1"/>
      <c r="E230" s="8"/>
      <c r="F230" s="8"/>
      <c r="G230" s="8"/>
      <c r="H230" s="5"/>
      <c r="I230" s="5"/>
      <c r="J230" s="5"/>
    </row>
    <row r="231" spans="2:10">
      <c r="B231" s="1"/>
      <c r="C231" s="1"/>
      <c r="D231" s="1"/>
      <c r="E231" s="8"/>
      <c r="F231" s="8"/>
      <c r="G231" s="8"/>
      <c r="H231" s="5"/>
      <c r="I231" s="5"/>
      <c r="J231" s="5"/>
    </row>
    <row r="232" spans="2:10">
      <c r="B232" s="1"/>
      <c r="C232" s="1"/>
      <c r="D232" s="1"/>
      <c r="E232" s="8"/>
      <c r="F232" s="8"/>
      <c r="G232" s="8"/>
      <c r="H232" s="5"/>
      <c r="I232" s="5"/>
      <c r="J232" s="5"/>
    </row>
    <row r="233" spans="2:10">
      <c r="B233" s="1"/>
      <c r="C233" s="1"/>
      <c r="D233" s="1"/>
      <c r="E233" s="8"/>
      <c r="F233" s="8"/>
      <c r="G233" s="8"/>
      <c r="H233" s="5"/>
      <c r="I233" s="5"/>
      <c r="J233" s="5"/>
    </row>
    <row r="234" spans="2:10">
      <c r="B234" s="1"/>
      <c r="C234" s="1"/>
      <c r="D234" s="1"/>
      <c r="E234" s="8"/>
      <c r="F234" s="8"/>
      <c r="G234" s="8"/>
      <c r="H234" s="5"/>
      <c r="I234" s="5"/>
      <c r="J234" s="5"/>
    </row>
    <row r="235" spans="2:10">
      <c r="B235" s="1"/>
      <c r="C235" s="1"/>
      <c r="D235" s="1"/>
      <c r="E235" s="8"/>
      <c r="F235" s="8"/>
      <c r="G235" s="8"/>
      <c r="H235" s="5"/>
      <c r="I235" s="5"/>
      <c r="J235" s="5"/>
    </row>
    <row r="236" spans="2:10">
      <c r="B236" s="1"/>
      <c r="C236" s="1"/>
      <c r="D236" s="1"/>
      <c r="E236" s="8"/>
      <c r="F236" s="8"/>
      <c r="G236" s="8"/>
      <c r="H236" s="5"/>
      <c r="I236" s="5"/>
      <c r="J236" s="5"/>
    </row>
    <row r="237" spans="2:10">
      <c r="B237" s="1"/>
      <c r="C237" s="1"/>
      <c r="D237" s="1"/>
      <c r="E237" s="8"/>
      <c r="F237" s="8"/>
      <c r="G237" s="8"/>
      <c r="H237" s="5"/>
      <c r="I237" s="5"/>
      <c r="J237" s="5"/>
    </row>
    <row r="238" spans="2:10">
      <c r="B238" s="1"/>
      <c r="C238" s="1"/>
      <c r="D238" s="1"/>
      <c r="E238" s="8"/>
      <c r="F238" s="8"/>
      <c r="G238" s="8"/>
      <c r="H238" s="5"/>
      <c r="I238" s="5"/>
      <c r="J238" s="5"/>
    </row>
    <row r="239" spans="2:10">
      <c r="B239" s="1"/>
      <c r="C239" s="1"/>
      <c r="D239" s="1"/>
      <c r="E239" s="8"/>
      <c r="F239" s="8"/>
      <c r="G239" s="8"/>
      <c r="H239" s="5"/>
      <c r="I239" s="5"/>
      <c r="J239" s="5"/>
    </row>
    <row r="240" spans="2:10">
      <c r="B240" s="1"/>
      <c r="C240" s="1"/>
      <c r="D240" s="1"/>
      <c r="E240" s="8"/>
      <c r="F240" s="8"/>
      <c r="G240" s="8"/>
      <c r="H240" s="5"/>
      <c r="I240" s="5"/>
      <c r="J240" s="5"/>
    </row>
    <row r="241" spans="2:10">
      <c r="B241" s="1"/>
      <c r="C241" s="1"/>
      <c r="D241" s="1"/>
      <c r="E241" s="8"/>
      <c r="F241" s="8"/>
      <c r="G241" s="8"/>
      <c r="H241" s="5"/>
      <c r="I241" s="5"/>
      <c r="J241" s="5"/>
    </row>
    <row r="242" spans="2:10">
      <c r="B242" s="1"/>
      <c r="C242" s="1"/>
      <c r="D242" s="1"/>
      <c r="E242" s="8"/>
      <c r="F242" s="8"/>
      <c r="G242" s="8"/>
      <c r="H242" s="5"/>
      <c r="I242" s="5"/>
      <c r="J242" s="5"/>
    </row>
    <row r="243" spans="2:10">
      <c r="B243" s="1"/>
      <c r="C243" s="1"/>
      <c r="D243" s="1"/>
      <c r="E243" s="8"/>
      <c r="F243" s="8"/>
      <c r="G243" s="8"/>
      <c r="H243" s="5"/>
      <c r="I243" s="5"/>
      <c r="J243" s="5"/>
    </row>
    <row r="244" spans="2:10">
      <c r="B244" s="1"/>
      <c r="C244" s="1"/>
      <c r="D244" s="1"/>
      <c r="E244" s="8"/>
      <c r="F244" s="8"/>
      <c r="G244" s="8"/>
      <c r="H244" s="5"/>
      <c r="I244" s="5"/>
      <c r="J244" s="5"/>
    </row>
    <row r="245" spans="2:10">
      <c r="B245" s="1"/>
      <c r="C245" s="1"/>
      <c r="D245" s="1"/>
      <c r="E245" s="8"/>
      <c r="F245" s="8"/>
      <c r="G245" s="8"/>
      <c r="H245" s="5"/>
      <c r="I245" s="5"/>
      <c r="J245" s="5"/>
    </row>
    <row r="246" spans="2:10">
      <c r="B246" s="1"/>
      <c r="C246" s="1"/>
      <c r="D246" s="1"/>
      <c r="E246" s="8"/>
      <c r="F246" s="8"/>
      <c r="G246" s="8"/>
      <c r="H246" s="5"/>
      <c r="I246" s="5"/>
      <c r="J246" s="5"/>
    </row>
    <row r="247" spans="2:10">
      <c r="B247" s="1"/>
      <c r="C247" s="1"/>
      <c r="D247" s="1"/>
      <c r="E247" s="8"/>
      <c r="F247" s="8"/>
      <c r="G247" s="8"/>
      <c r="H247" s="5"/>
      <c r="I247" s="5"/>
      <c r="J247" s="5"/>
    </row>
    <row r="248" spans="2:10">
      <c r="B248" s="1"/>
      <c r="C248" s="1"/>
      <c r="D248" s="1"/>
      <c r="E248" s="8"/>
      <c r="F248" s="8"/>
      <c r="G248" s="8"/>
      <c r="H248" s="5"/>
      <c r="I248" s="5"/>
      <c r="J248" s="5"/>
    </row>
    <row r="249" spans="2:10">
      <c r="B249" s="1"/>
      <c r="C249" s="1"/>
      <c r="D249" s="1"/>
      <c r="E249" s="8"/>
      <c r="F249" s="8"/>
      <c r="G249" s="8"/>
      <c r="H249" s="5"/>
      <c r="I249" s="5"/>
      <c r="J249" s="5"/>
    </row>
    <row r="250" spans="2:10">
      <c r="B250" s="1"/>
      <c r="C250" s="1"/>
      <c r="D250" s="1"/>
      <c r="E250" s="8"/>
      <c r="F250" s="8"/>
      <c r="G250" s="8"/>
      <c r="H250" s="5"/>
      <c r="I250" s="5"/>
      <c r="J250" s="5"/>
    </row>
    <row r="251" spans="2:10">
      <c r="B251" s="1"/>
      <c r="C251" s="1"/>
      <c r="D251" s="1"/>
      <c r="E251" s="8"/>
      <c r="F251" s="8"/>
      <c r="G251" s="8"/>
      <c r="H251" s="5"/>
      <c r="I251" s="5"/>
      <c r="J251" s="5"/>
    </row>
    <row r="252" spans="2:10">
      <c r="B252" s="1"/>
      <c r="C252" s="1"/>
      <c r="D252" s="1"/>
      <c r="E252" s="8"/>
      <c r="F252" s="8"/>
      <c r="G252" s="8"/>
      <c r="H252" s="5"/>
      <c r="I252" s="5"/>
      <c r="J252" s="5"/>
    </row>
    <row r="253" spans="2:10">
      <c r="B253" s="1"/>
      <c r="C253" s="1"/>
      <c r="D253" s="1"/>
      <c r="E253" s="8"/>
      <c r="F253" s="8"/>
      <c r="G253" s="8"/>
      <c r="H253" s="5"/>
      <c r="I253" s="5"/>
      <c r="J253" s="5"/>
    </row>
    <row r="254" spans="2:10">
      <c r="B254" s="1"/>
      <c r="C254" s="1"/>
      <c r="D254" s="1"/>
      <c r="E254" s="8"/>
      <c r="F254" s="8"/>
      <c r="G254" s="8"/>
      <c r="H254" s="5"/>
      <c r="I254" s="5"/>
      <c r="J254" s="5"/>
    </row>
    <row r="255" spans="2:10">
      <c r="B255" s="1"/>
      <c r="C255" s="1"/>
      <c r="D255" s="1"/>
      <c r="E255" s="8"/>
      <c r="F255" s="8"/>
      <c r="G255" s="8"/>
      <c r="H255" s="5"/>
      <c r="I255" s="5"/>
      <c r="J255" s="5"/>
    </row>
    <row r="256" spans="2:10">
      <c r="B256" s="1"/>
      <c r="C256" s="1"/>
      <c r="D256" s="1"/>
      <c r="E256" s="8"/>
      <c r="F256" s="8"/>
      <c r="G256" s="8"/>
      <c r="H256" s="5"/>
      <c r="I256" s="5"/>
      <c r="J256" s="5"/>
    </row>
    <row r="257" spans="2:10">
      <c r="B257" s="1"/>
      <c r="C257" s="1"/>
      <c r="D257" s="1"/>
      <c r="E257" s="8"/>
      <c r="F257" s="8"/>
      <c r="G257" s="8"/>
      <c r="H257" s="5"/>
      <c r="I257" s="5"/>
      <c r="J257" s="5"/>
    </row>
    <row r="258" spans="2:10">
      <c r="B258" s="1"/>
      <c r="C258" s="1"/>
      <c r="D258" s="1"/>
      <c r="E258" s="8"/>
      <c r="F258" s="8"/>
      <c r="G258" s="8"/>
      <c r="H258" s="5"/>
      <c r="I258" s="5"/>
      <c r="J258" s="5"/>
    </row>
    <row r="259" spans="2:10">
      <c r="B259" s="1"/>
      <c r="C259" s="1"/>
      <c r="D259" s="1"/>
      <c r="E259" s="8"/>
      <c r="F259" s="8"/>
      <c r="G259" s="8"/>
      <c r="H259" s="5"/>
      <c r="I259" s="5"/>
      <c r="J259" s="5"/>
    </row>
    <row r="260" spans="2:10">
      <c r="B260" s="1"/>
      <c r="C260" s="1"/>
      <c r="D260" s="1"/>
      <c r="E260" s="8"/>
      <c r="F260" s="8"/>
      <c r="G260" s="8"/>
      <c r="H260" s="5"/>
      <c r="I260" s="5"/>
      <c r="J260" s="5"/>
    </row>
    <row r="261" spans="2:10">
      <c r="B261" s="1"/>
      <c r="C261" s="1"/>
      <c r="D261" s="1"/>
      <c r="E261" s="8"/>
      <c r="F261" s="8"/>
      <c r="G261" s="8"/>
      <c r="H261" s="5"/>
      <c r="I261" s="5"/>
      <c r="J261" s="5"/>
    </row>
    <row r="262" spans="2:10">
      <c r="B262" s="1"/>
      <c r="C262" s="1"/>
      <c r="D262" s="1"/>
      <c r="E262" s="8"/>
      <c r="F262" s="8"/>
      <c r="G262" s="8"/>
      <c r="H262" s="5"/>
      <c r="I262" s="5"/>
      <c r="J262" s="5"/>
    </row>
    <row r="263" spans="2:10">
      <c r="B263" s="1"/>
      <c r="C263" s="1"/>
      <c r="D263" s="1"/>
      <c r="E263" s="8"/>
      <c r="F263" s="8"/>
      <c r="G263" s="8"/>
      <c r="H263" s="5"/>
      <c r="I263" s="5"/>
      <c r="J263" s="5"/>
    </row>
    <row r="264" spans="2:10">
      <c r="B264" s="1"/>
      <c r="C264" s="1"/>
      <c r="D264" s="1"/>
      <c r="E264" s="8"/>
      <c r="F264" s="8"/>
      <c r="G264" s="8"/>
      <c r="H264" s="5"/>
      <c r="I264" s="5"/>
      <c r="J264" s="5"/>
    </row>
    <row r="265" spans="2:10">
      <c r="B265" s="1"/>
      <c r="C265" s="1"/>
      <c r="D265" s="1"/>
      <c r="E265" s="8"/>
      <c r="F265" s="8"/>
      <c r="G265" s="8"/>
      <c r="H265" s="5"/>
      <c r="I265" s="5"/>
      <c r="J265" s="5"/>
    </row>
    <row r="266" spans="2:10">
      <c r="B266" s="1"/>
      <c r="C266" s="1"/>
      <c r="D266" s="1"/>
      <c r="E266" s="8"/>
      <c r="F266" s="8"/>
      <c r="G266" s="8"/>
      <c r="H266" s="5"/>
      <c r="I266" s="5"/>
      <c r="J266" s="5"/>
    </row>
    <row r="267" spans="2:10">
      <c r="B267" s="1"/>
      <c r="C267" s="1"/>
      <c r="D267" s="1"/>
      <c r="E267" s="8"/>
      <c r="F267" s="8"/>
      <c r="G267" s="8"/>
      <c r="H267" s="5"/>
      <c r="I267" s="5"/>
      <c r="J267" s="5"/>
    </row>
    <row r="268" spans="2:10">
      <c r="B268" s="1"/>
      <c r="C268" s="1"/>
      <c r="D268" s="1"/>
      <c r="E268" s="8"/>
      <c r="F268" s="8"/>
      <c r="G268" s="8"/>
      <c r="H268" s="5"/>
      <c r="I268" s="5"/>
      <c r="J268" s="5"/>
    </row>
    <row r="269" spans="2:10">
      <c r="B269" s="1"/>
      <c r="C269" s="1"/>
      <c r="D269" s="1"/>
      <c r="E269" s="8"/>
      <c r="F269" s="8"/>
      <c r="G269" s="8"/>
      <c r="H269" s="5"/>
      <c r="I269" s="5"/>
      <c r="J269" s="5"/>
    </row>
    <row r="270" spans="2:10">
      <c r="B270" s="1"/>
      <c r="C270" s="1"/>
      <c r="D270" s="1"/>
      <c r="E270" s="8"/>
      <c r="F270" s="8"/>
      <c r="G270" s="8"/>
      <c r="H270" s="5"/>
      <c r="I270" s="5"/>
      <c r="J270" s="5"/>
    </row>
    <row r="271" spans="2:10">
      <c r="B271" s="1"/>
      <c r="C271" s="1"/>
      <c r="D271" s="1"/>
      <c r="E271" s="8"/>
      <c r="F271" s="8"/>
      <c r="G271" s="8"/>
      <c r="H271" s="5"/>
      <c r="I271" s="5"/>
      <c r="J271" s="5"/>
    </row>
    <row r="272" spans="2:10">
      <c r="B272" s="1"/>
      <c r="C272" s="1"/>
      <c r="D272" s="1"/>
      <c r="E272" s="8"/>
      <c r="F272" s="8"/>
      <c r="G272" s="8"/>
      <c r="H272" s="5"/>
      <c r="I272" s="5"/>
      <c r="J272" s="5"/>
    </row>
    <row r="273" spans="2:10">
      <c r="B273" s="1"/>
      <c r="C273" s="1"/>
      <c r="D273" s="1"/>
      <c r="E273" s="8"/>
      <c r="F273" s="8"/>
      <c r="G273" s="8"/>
      <c r="H273" s="5"/>
      <c r="I273" s="5"/>
      <c r="J273" s="5"/>
    </row>
    <row r="274" spans="2:10">
      <c r="B274" s="1"/>
      <c r="C274" s="1"/>
      <c r="D274" s="1"/>
      <c r="E274" s="8"/>
      <c r="F274" s="8"/>
      <c r="G274" s="8"/>
      <c r="H274" s="5"/>
      <c r="I274" s="5"/>
      <c r="J274" s="5"/>
    </row>
    <row r="275" spans="2:10">
      <c r="B275" s="1"/>
      <c r="C275" s="1"/>
      <c r="D275" s="1"/>
      <c r="E275" s="8"/>
      <c r="F275" s="8"/>
      <c r="G275" s="8"/>
      <c r="H275" s="5"/>
      <c r="I275" s="5"/>
      <c r="J275" s="5"/>
    </row>
    <row r="276" spans="2:10">
      <c r="B276" s="1"/>
      <c r="C276" s="1"/>
      <c r="D276" s="1"/>
      <c r="E276" s="8"/>
      <c r="F276" s="8"/>
      <c r="G276" s="8"/>
      <c r="H276" s="5"/>
      <c r="I276" s="5"/>
      <c r="J276" s="5"/>
    </row>
    <row r="277" spans="2:10">
      <c r="B277" s="1"/>
      <c r="C277" s="1"/>
      <c r="D277" s="1"/>
      <c r="E277" s="8"/>
      <c r="F277" s="8"/>
      <c r="G277" s="8"/>
      <c r="H277" s="5"/>
      <c r="I277" s="5"/>
      <c r="J277" s="5"/>
    </row>
    <row r="278" spans="2:10">
      <c r="B278" s="1"/>
      <c r="C278" s="1"/>
      <c r="D278" s="1"/>
      <c r="E278" s="8"/>
      <c r="F278" s="8"/>
      <c r="G278" s="8"/>
      <c r="H278" s="5"/>
      <c r="I278" s="5"/>
      <c r="J278" s="5"/>
    </row>
    <row r="279" spans="2:10">
      <c r="B279" s="1"/>
      <c r="C279" s="1"/>
      <c r="D279" s="1"/>
      <c r="E279" s="8"/>
      <c r="F279" s="8"/>
      <c r="G279" s="8"/>
      <c r="H279" s="5"/>
      <c r="I279" s="5"/>
      <c r="J279" s="5"/>
    </row>
    <row r="280" spans="2:10">
      <c r="B280" s="1"/>
      <c r="C280" s="1"/>
      <c r="D280" s="1"/>
      <c r="E280" s="8"/>
      <c r="F280" s="8"/>
      <c r="G280" s="8"/>
      <c r="H280" s="5"/>
      <c r="I280" s="5"/>
      <c r="J280" s="5"/>
    </row>
    <row r="281" spans="2:10">
      <c r="B281" s="1"/>
      <c r="C281" s="1"/>
      <c r="D281" s="1"/>
      <c r="E281" s="8"/>
      <c r="F281" s="8"/>
      <c r="G281" s="8"/>
      <c r="H281" s="5"/>
      <c r="I281" s="5"/>
      <c r="J281" s="5"/>
    </row>
    <row r="282" spans="2:10">
      <c r="B282" s="1"/>
      <c r="C282" s="1"/>
      <c r="D282" s="1"/>
      <c r="E282" s="8"/>
      <c r="F282" s="8"/>
      <c r="G282" s="8"/>
      <c r="H282" s="5"/>
      <c r="I282" s="5"/>
      <c r="J282" s="5"/>
    </row>
    <row r="283" spans="2:10">
      <c r="B283" s="1"/>
      <c r="C283" s="1"/>
      <c r="D283" s="1"/>
      <c r="E283" s="8"/>
      <c r="F283" s="8"/>
      <c r="G283" s="8"/>
      <c r="H283" s="5"/>
      <c r="I283" s="5"/>
      <c r="J283" s="5"/>
    </row>
    <row r="284" spans="2:10">
      <c r="B284" s="1"/>
      <c r="C284" s="1"/>
      <c r="D284" s="1"/>
      <c r="E284" s="8"/>
      <c r="F284" s="8"/>
      <c r="G284" s="8"/>
      <c r="H284" s="5"/>
      <c r="I284" s="5"/>
      <c r="J284" s="5"/>
    </row>
    <row r="285" spans="2:10">
      <c r="B285" s="1"/>
      <c r="C285" s="1"/>
      <c r="D285" s="1"/>
      <c r="E285" s="8"/>
      <c r="F285" s="8"/>
      <c r="G285" s="8"/>
      <c r="H285" s="5"/>
      <c r="I285" s="5"/>
      <c r="J285" s="5"/>
    </row>
    <row r="286" spans="2:10">
      <c r="B286" s="1"/>
      <c r="C286" s="1"/>
      <c r="D286" s="1"/>
      <c r="E286" s="8"/>
      <c r="F286" s="8"/>
      <c r="G286" s="8"/>
      <c r="H286" s="5"/>
      <c r="I286" s="5"/>
      <c r="J286" s="5"/>
    </row>
    <row r="287" spans="2:10">
      <c r="B287" s="1"/>
      <c r="C287" s="1"/>
      <c r="D287" s="1"/>
      <c r="E287" s="8"/>
      <c r="F287" s="8"/>
      <c r="G287" s="8"/>
      <c r="H287" s="5"/>
      <c r="I287" s="5"/>
      <c r="J287" s="5"/>
    </row>
    <row r="288" spans="2:10">
      <c r="B288" s="1"/>
      <c r="C288" s="1"/>
      <c r="D288" s="1"/>
      <c r="E288" s="8"/>
      <c r="F288" s="8"/>
      <c r="G288" s="8"/>
      <c r="H288" s="5"/>
      <c r="I288" s="5"/>
      <c r="J288" s="5"/>
    </row>
    <row r="289" spans="2:10">
      <c r="B289" s="1"/>
      <c r="C289" s="1"/>
      <c r="D289" s="1"/>
      <c r="E289" s="8"/>
      <c r="F289" s="8"/>
      <c r="G289" s="8"/>
      <c r="H289" s="5"/>
      <c r="I289" s="5"/>
      <c r="J289" s="5"/>
    </row>
    <row r="290" spans="2:10">
      <c r="B290" s="1"/>
      <c r="C290" s="1"/>
      <c r="D290" s="1"/>
      <c r="E290" s="8"/>
      <c r="F290" s="8"/>
      <c r="G290" s="8"/>
      <c r="H290" s="5"/>
      <c r="I290" s="5"/>
      <c r="J290" s="5"/>
    </row>
    <row r="291" spans="2:10">
      <c r="B291" s="1"/>
      <c r="C291" s="1"/>
      <c r="D291" s="1"/>
      <c r="E291" s="8"/>
      <c r="F291" s="8"/>
      <c r="G291" s="8"/>
      <c r="H291" s="5"/>
      <c r="I291" s="5"/>
      <c r="J291" s="5"/>
    </row>
    <row r="292" spans="2:10">
      <c r="B292" s="1"/>
      <c r="C292" s="1"/>
      <c r="D292" s="1"/>
      <c r="E292" s="8"/>
      <c r="F292" s="8"/>
      <c r="G292" s="8"/>
      <c r="H292" s="5"/>
      <c r="I292" s="5"/>
      <c r="J292" s="5"/>
    </row>
    <row r="293" spans="2:10">
      <c r="B293" s="1"/>
      <c r="C293" s="1"/>
      <c r="D293" s="1"/>
      <c r="E293" s="8"/>
      <c r="F293" s="8"/>
      <c r="G293" s="8"/>
      <c r="H293" s="5"/>
      <c r="I293" s="5"/>
      <c r="J293" s="5"/>
    </row>
    <row r="294" spans="2:10">
      <c r="B294" s="1"/>
      <c r="C294" s="1"/>
      <c r="D294" s="1"/>
      <c r="E294" s="8"/>
      <c r="F294" s="8"/>
      <c r="G294" s="8"/>
      <c r="H294" s="5"/>
      <c r="I294" s="5"/>
      <c r="J294" s="5"/>
    </row>
    <row r="295" spans="2:10">
      <c r="B295" s="1"/>
      <c r="C295" s="1"/>
      <c r="D295" s="1"/>
      <c r="E295" s="8"/>
      <c r="F295" s="8"/>
      <c r="G295" s="8"/>
      <c r="H295" s="5"/>
      <c r="I295" s="5"/>
      <c r="J295" s="5"/>
    </row>
    <row r="296" spans="2:10">
      <c r="B296" s="1"/>
      <c r="C296" s="1"/>
      <c r="D296" s="1"/>
      <c r="E296" s="8"/>
      <c r="F296" s="8"/>
      <c r="G296" s="8"/>
      <c r="H296" s="5"/>
      <c r="I296" s="5"/>
      <c r="J296" s="5"/>
    </row>
    <row r="297" spans="2:10">
      <c r="B297" s="1"/>
      <c r="C297" s="1"/>
      <c r="D297" s="1"/>
      <c r="E297" s="8"/>
      <c r="F297" s="8"/>
      <c r="G297" s="8"/>
      <c r="H297" s="5"/>
      <c r="I297" s="5"/>
      <c r="J297" s="5"/>
    </row>
    <row r="298" spans="2:10">
      <c r="B298" s="1"/>
      <c r="C298" s="1"/>
      <c r="D298" s="1"/>
      <c r="E298" s="8"/>
      <c r="F298" s="8"/>
      <c r="G298" s="8"/>
      <c r="H298" s="5"/>
      <c r="I298" s="5"/>
      <c r="J298" s="5"/>
    </row>
    <row r="299" spans="2:10">
      <c r="B299" s="1"/>
      <c r="C299" s="1"/>
      <c r="D299" s="1"/>
      <c r="E299" s="8"/>
      <c r="F299" s="8"/>
      <c r="G299" s="8"/>
      <c r="H299" s="5"/>
      <c r="I299" s="5"/>
      <c r="J299" s="5"/>
    </row>
    <row r="300" spans="2:10">
      <c r="B300" s="1"/>
      <c r="C300" s="1"/>
      <c r="D300" s="1"/>
      <c r="E300" s="8"/>
      <c r="F300" s="8"/>
      <c r="G300" s="8"/>
      <c r="H300" s="5"/>
      <c r="I300" s="5"/>
      <c r="J300" s="5"/>
    </row>
    <row r="301" spans="2:10">
      <c r="B301" s="1"/>
      <c r="C301" s="1"/>
      <c r="D301" s="1"/>
      <c r="E301" s="8"/>
      <c r="F301" s="8"/>
      <c r="G301" s="8"/>
      <c r="H301" s="5"/>
      <c r="I301" s="5"/>
      <c r="J301" s="5"/>
    </row>
    <row r="302" spans="2:10">
      <c r="B302" s="1"/>
      <c r="C302" s="1"/>
      <c r="D302" s="1"/>
      <c r="E302" s="8"/>
      <c r="F302" s="8"/>
      <c r="G302" s="8"/>
      <c r="H302" s="5"/>
      <c r="I302" s="5"/>
      <c r="J302" s="5"/>
    </row>
    <row r="303" spans="2:10">
      <c r="B303" s="1"/>
      <c r="C303" s="1"/>
      <c r="D303" s="1"/>
      <c r="E303" s="8"/>
      <c r="F303" s="8"/>
      <c r="G303" s="8"/>
      <c r="H303" s="5"/>
      <c r="I303" s="5"/>
      <c r="J303" s="5"/>
    </row>
    <row r="304" spans="2:10">
      <c r="B304" s="1"/>
      <c r="C304" s="1"/>
      <c r="D304" s="1"/>
      <c r="E304" s="8"/>
      <c r="F304" s="8"/>
      <c r="G304" s="8"/>
      <c r="H304" s="5"/>
      <c r="I304" s="5"/>
      <c r="J304" s="5"/>
    </row>
    <row r="305" spans="2:10">
      <c r="B305" s="1"/>
      <c r="C305" s="1"/>
      <c r="D305" s="1"/>
      <c r="E305" s="8"/>
      <c r="F305" s="8"/>
      <c r="G305" s="8"/>
      <c r="H305" s="5"/>
      <c r="I305" s="5"/>
      <c r="J305" s="5"/>
    </row>
    <row r="306" spans="2:10">
      <c r="B306" s="1"/>
      <c r="C306" s="1"/>
      <c r="D306" s="1"/>
      <c r="E306" s="8"/>
      <c r="F306" s="8"/>
      <c r="G306" s="8"/>
      <c r="H306" s="5"/>
      <c r="I306" s="5"/>
      <c r="J306" s="5"/>
    </row>
    <row r="307" spans="2:10">
      <c r="B307" s="1"/>
      <c r="C307" s="1"/>
      <c r="D307" s="1"/>
      <c r="E307" s="8"/>
      <c r="F307" s="8"/>
      <c r="G307" s="8"/>
      <c r="H307" s="5"/>
      <c r="I307" s="5"/>
      <c r="J307" s="5"/>
    </row>
    <row r="308" spans="2:10">
      <c r="B308" s="1"/>
      <c r="C308" s="1"/>
      <c r="D308" s="1"/>
      <c r="E308" s="8"/>
      <c r="F308" s="8"/>
      <c r="G308" s="8"/>
      <c r="H308" s="5"/>
      <c r="I308" s="5"/>
      <c r="J308" s="5"/>
    </row>
    <row r="309" spans="2:10">
      <c r="B309" s="1"/>
      <c r="C309" s="1"/>
      <c r="D309" s="1"/>
      <c r="E309" s="8"/>
      <c r="F309" s="8"/>
      <c r="G309" s="8"/>
      <c r="H309" s="5"/>
      <c r="I309" s="5"/>
      <c r="J309" s="5"/>
    </row>
    <row r="310" spans="2:10">
      <c r="B310" s="1"/>
      <c r="C310" s="1"/>
      <c r="D310" s="1"/>
      <c r="E310" s="8"/>
      <c r="F310" s="8"/>
      <c r="G310" s="8"/>
      <c r="H310" s="5"/>
      <c r="I310" s="5"/>
      <c r="J310" s="5"/>
    </row>
    <row r="311" spans="2:10">
      <c r="B311" s="1"/>
      <c r="C311" s="1"/>
      <c r="D311" s="1"/>
      <c r="E311" s="8"/>
      <c r="F311" s="8"/>
      <c r="G311" s="8"/>
      <c r="H311" s="5"/>
      <c r="I311" s="5"/>
      <c r="J311" s="5"/>
    </row>
    <row r="312" spans="2:10">
      <c r="B312" s="1"/>
      <c r="C312" s="1"/>
      <c r="D312" s="1"/>
      <c r="E312" s="8"/>
      <c r="F312" s="8"/>
      <c r="G312" s="8"/>
      <c r="H312" s="5"/>
      <c r="I312" s="5"/>
      <c r="J312" s="5"/>
    </row>
    <row r="313" spans="2:10">
      <c r="B313" s="1"/>
      <c r="C313" s="1"/>
      <c r="D313" s="1"/>
      <c r="E313" s="8"/>
      <c r="F313" s="8"/>
      <c r="G313" s="8"/>
      <c r="H313" s="5"/>
      <c r="I313" s="5"/>
      <c r="J313" s="5"/>
    </row>
    <row r="314" spans="2:10">
      <c r="B314" s="1"/>
      <c r="C314" s="1"/>
      <c r="D314" s="1"/>
      <c r="E314" s="8"/>
      <c r="F314" s="8"/>
      <c r="G314" s="8"/>
      <c r="H314" s="5"/>
      <c r="I314" s="5"/>
      <c r="J314" s="5"/>
    </row>
    <row r="315" spans="2:10">
      <c r="B315" s="1"/>
      <c r="C315" s="1"/>
      <c r="D315" s="1"/>
      <c r="E315" s="8"/>
      <c r="F315" s="8"/>
      <c r="G315" s="8"/>
      <c r="H315" s="5"/>
      <c r="I315" s="5"/>
      <c r="J315" s="5"/>
    </row>
    <row r="316" spans="2:10">
      <c r="B316" s="1"/>
      <c r="C316" s="1"/>
      <c r="D316" s="1"/>
      <c r="E316" s="8"/>
      <c r="F316" s="8"/>
      <c r="G316" s="8"/>
      <c r="H316" s="5"/>
      <c r="I316" s="5"/>
      <c r="J316" s="5"/>
    </row>
    <row r="317" spans="2:10">
      <c r="B317" s="1"/>
      <c r="C317" s="1"/>
      <c r="D317" s="1"/>
      <c r="E317" s="8"/>
      <c r="F317" s="8"/>
      <c r="G317" s="8"/>
      <c r="H317" s="5"/>
      <c r="I317" s="5"/>
      <c r="J317" s="5"/>
    </row>
    <row r="318" spans="2:10">
      <c r="B318" s="1"/>
      <c r="C318" s="1"/>
      <c r="D318" s="1"/>
      <c r="E318" s="8"/>
      <c r="F318" s="8"/>
      <c r="G318" s="8"/>
      <c r="H318" s="5"/>
      <c r="I318" s="5"/>
      <c r="J318" s="5"/>
    </row>
    <row r="319" spans="2:10">
      <c r="B319" s="1"/>
      <c r="C319" s="1"/>
      <c r="D319" s="1"/>
      <c r="E319" s="8"/>
      <c r="F319" s="8"/>
      <c r="G319" s="8"/>
      <c r="H319" s="5"/>
      <c r="I319" s="5"/>
      <c r="J319" s="5"/>
    </row>
    <row r="320" spans="2:10">
      <c r="B320" s="1"/>
      <c r="C320" s="1"/>
      <c r="D320" s="1"/>
      <c r="E320" s="8"/>
      <c r="F320" s="8"/>
      <c r="G320" s="8"/>
      <c r="H320" s="5"/>
      <c r="I320" s="5"/>
      <c r="J320" s="5"/>
    </row>
    <row r="321" spans="2:10">
      <c r="B321" s="1"/>
      <c r="C321" s="1"/>
      <c r="D321" s="1"/>
      <c r="E321" s="8"/>
      <c r="F321" s="8"/>
      <c r="G321" s="8"/>
      <c r="H321" s="5"/>
      <c r="I321" s="5"/>
      <c r="J321" s="5"/>
    </row>
    <row r="322" spans="2:10">
      <c r="B322" s="1"/>
      <c r="C322" s="1"/>
      <c r="D322" s="1"/>
      <c r="E322" s="8"/>
      <c r="F322" s="8"/>
      <c r="G322" s="8"/>
      <c r="H322" s="5"/>
      <c r="I322" s="5"/>
      <c r="J322" s="5"/>
    </row>
    <row r="323" spans="2:10">
      <c r="B323" s="1"/>
      <c r="C323" s="1"/>
      <c r="D323" s="1"/>
      <c r="E323" s="8"/>
      <c r="F323" s="8"/>
      <c r="G323" s="8"/>
      <c r="H323" s="5"/>
      <c r="I323" s="5"/>
      <c r="J323" s="5"/>
    </row>
    <row r="324" spans="2:10">
      <c r="B324" s="1"/>
      <c r="C324" s="1"/>
      <c r="D324" s="1"/>
      <c r="E324" s="8"/>
      <c r="F324" s="8"/>
      <c r="G324" s="8"/>
      <c r="H324" s="5"/>
      <c r="I324" s="5"/>
      <c r="J324" s="5"/>
    </row>
    <row r="325" spans="2:10">
      <c r="B325" s="1"/>
      <c r="C325" s="1"/>
      <c r="D325" s="1"/>
      <c r="E325" s="8"/>
      <c r="F325" s="8"/>
      <c r="G325" s="8"/>
      <c r="H325" s="5"/>
      <c r="I325" s="5"/>
      <c r="J325" s="5"/>
    </row>
    <row r="326" spans="2:10">
      <c r="B326" s="1"/>
      <c r="C326" s="1"/>
      <c r="D326" s="1"/>
      <c r="E326" s="8"/>
      <c r="F326" s="8"/>
      <c r="G326" s="8"/>
      <c r="H326" s="5"/>
      <c r="I326" s="5"/>
      <c r="J326" s="5"/>
    </row>
    <row r="327" spans="2:10">
      <c r="B327" s="1"/>
      <c r="C327" s="1"/>
      <c r="D327" s="1"/>
      <c r="E327" s="8"/>
      <c r="F327" s="8"/>
      <c r="G327" s="8"/>
      <c r="H327" s="5"/>
      <c r="I327" s="5"/>
      <c r="J327" s="5"/>
    </row>
    <row r="328" spans="2:10">
      <c r="B328" s="1"/>
      <c r="C328" s="1"/>
      <c r="D328" s="1"/>
      <c r="E328" s="8"/>
      <c r="F328" s="8"/>
      <c r="G328" s="8"/>
      <c r="H328" s="5"/>
      <c r="I328" s="5"/>
      <c r="J328" s="5"/>
    </row>
    <row r="329" spans="2:10">
      <c r="B329" s="1"/>
      <c r="C329" s="1"/>
      <c r="D329" s="1"/>
      <c r="E329" s="8"/>
      <c r="F329" s="8"/>
      <c r="G329" s="8"/>
      <c r="H329" s="5"/>
      <c r="I329" s="5"/>
      <c r="J329" s="5"/>
    </row>
    <row r="330" spans="2:10">
      <c r="B330" s="1"/>
      <c r="C330" s="1"/>
      <c r="D330" s="1"/>
      <c r="E330" s="8"/>
      <c r="F330" s="8"/>
      <c r="G330" s="8"/>
      <c r="H330" s="5"/>
      <c r="I330" s="5"/>
      <c r="J330" s="5"/>
    </row>
    <row r="331" spans="2:10">
      <c r="B331" s="1"/>
      <c r="C331" s="1"/>
      <c r="D331" s="1"/>
      <c r="E331" s="8"/>
      <c r="F331" s="8"/>
      <c r="G331" s="8"/>
      <c r="H331" s="5"/>
      <c r="I331" s="5"/>
      <c r="J331" s="5"/>
    </row>
    <row r="332" spans="2:10">
      <c r="B332" s="1"/>
      <c r="C332" s="1"/>
      <c r="D332" s="1"/>
      <c r="E332" s="8"/>
      <c r="F332" s="8"/>
      <c r="G332" s="8"/>
      <c r="H332" s="5"/>
      <c r="I332" s="5"/>
      <c r="J332" s="5"/>
    </row>
    <row r="333" spans="2:10">
      <c r="B333" s="1"/>
      <c r="C333" s="1"/>
      <c r="D333" s="1"/>
      <c r="E333" s="8"/>
      <c r="F333" s="8"/>
      <c r="G333" s="8"/>
      <c r="H333" s="5"/>
      <c r="I333" s="5"/>
      <c r="J333" s="5"/>
    </row>
    <row r="334" spans="2:10">
      <c r="B334" s="1"/>
      <c r="C334" s="1"/>
      <c r="D334" s="1"/>
      <c r="E334" s="8"/>
      <c r="F334" s="8"/>
      <c r="G334" s="8"/>
      <c r="H334" s="5"/>
      <c r="I334" s="5"/>
      <c r="J334" s="5"/>
    </row>
    <row r="335" spans="2:10">
      <c r="B335" s="1"/>
      <c r="C335" s="1"/>
      <c r="D335" s="1"/>
      <c r="E335" s="8"/>
      <c r="F335" s="8"/>
      <c r="G335" s="8"/>
      <c r="H335" s="5"/>
      <c r="I335" s="5"/>
      <c r="J335" s="5"/>
    </row>
    <row r="336" spans="2:10">
      <c r="B336" s="1"/>
      <c r="C336" s="1"/>
      <c r="D336" s="1"/>
      <c r="E336" s="8"/>
      <c r="F336" s="8"/>
      <c r="G336" s="8"/>
      <c r="H336" s="5"/>
      <c r="I336" s="5"/>
      <c r="J336" s="5"/>
    </row>
    <row r="337" spans="2:10">
      <c r="B337" s="1"/>
      <c r="C337" s="1"/>
      <c r="D337" s="1"/>
      <c r="E337" s="8"/>
      <c r="F337" s="8"/>
      <c r="G337" s="8"/>
      <c r="H337" s="5"/>
      <c r="I337" s="5"/>
      <c r="J337" s="5"/>
    </row>
    <row r="338" spans="2:10">
      <c r="B338" s="1"/>
      <c r="C338" s="1"/>
      <c r="D338" s="1"/>
      <c r="E338" s="8"/>
      <c r="F338" s="8"/>
      <c r="G338" s="8"/>
      <c r="H338" s="5"/>
      <c r="I338" s="5"/>
      <c r="J338" s="5"/>
    </row>
    <row r="339" spans="2:10">
      <c r="B339" s="1"/>
      <c r="C339" s="1"/>
      <c r="D339" s="1"/>
      <c r="E339" s="8"/>
      <c r="F339" s="8"/>
      <c r="G339" s="8"/>
      <c r="H339" s="5"/>
      <c r="I339" s="5"/>
      <c r="J339" s="5"/>
    </row>
    <row r="340" spans="2:10">
      <c r="B340" s="1"/>
      <c r="C340" s="1"/>
      <c r="D340" s="1"/>
      <c r="E340" s="8"/>
      <c r="F340" s="8"/>
      <c r="G340" s="8"/>
      <c r="H340" s="5"/>
      <c r="I340" s="5"/>
      <c r="J340" s="5"/>
    </row>
    <row r="341" spans="2:10">
      <c r="B341" s="1"/>
      <c r="C341" s="1"/>
      <c r="D341" s="1"/>
      <c r="E341" s="8"/>
      <c r="F341" s="8"/>
      <c r="G341" s="8"/>
      <c r="H341" s="5"/>
      <c r="I341" s="5"/>
      <c r="J341" s="5"/>
    </row>
    <row r="342" spans="2:10">
      <c r="B342" s="1"/>
      <c r="C342" s="1"/>
      <c r="D342" s="1"/>
      <c r="E342" s="8"/>
      <c r="F342" s="8"/>
      <c r="G342" s="8"/>
      <c r="H342" s="5"/>
      <c r="I342" s="5"/>
      <c r="J342" s="5"/>
    </row>
    <row r="343" spans="2:10">
      <c r="B343" s="1"/>
      <c r="C343" s="1"/>
      <c r="D343" s="1"/>
      <c r="E343" s="8"/>
      <c r="F343" s="8"/>
      <c r="G343" s="8"/>
      <c r="H343" s="5"/>
      <c r="I343" s="5"/>
      <c r="J343" s="5"/>
    </row>
    <row r="344" spans="2:10">
      <c r="B344" s="1"/>
      <c r="C344" s="1"/>
      <c r="D344" s="1"/>
      <c r="E344" s="8"/>
      <c r="F344" s="8"/>
      <c r="G344" s="8"/>
      <c r="H344" s="5"/>
      <c r="I344" s="5"/>
      <c r="J344" s="5"/>
    </row>
    <row r="345" spans="2:10">
      <c r="B345" s="1"/>
      <c r="C345" s="1"/>
      <c r="D345" s="1"/>
      <c r="E345" s="8"/>
      <c r="F345" s="8"/>
      <c r="G345" s="8"/>
      <c r="H345" s="5"/>
      <c r="I345" s="5"/>
      <c r="J345" s="5"/>
    </row>
    <row r="346" spans="2:10">
      <c r="B346" s="1"/>
      <c r="C346" s="1"/>
      <c r="D346" s="1"/>
      <c r="E346" s="8"/>
      <c r="F346" s="8"/>
      <c r="G346" s="8"/>
      <c r="H346" s="5"/>
      <c r="I346" s="5"/>
      <c r="J346" s="5"/>
    </row>
    <row r="347" spans="2:10">
      <c r="B347" s="1"/>
      <c r="C347" s="1"/>
      <c r="D347" s="1"/>
      <c r="E347" s="8"/>
      <c r="F347" s="8"/>
      <c r="G347" s="8"/>
      <c r="H347" s="5"/>
      <c r="I347" s="5"/>
      <c r="J347" s="5"/>
    </row>
    <row r="348" spans="2:10">
      <c r="B348" s="1"/>
      <c r="C348" s="1"/>
      <c r="D348" s="1"/>
      <c r="E348" s="8"/>
      <c r="F348" s="8"/>
      <c r="G348" s="8"/>
      <c r="H348" s="5"/>
      <c r="I348" s="5"/>
      <c r="J348" s="5"/>
    </row>
    <row r="349" spans="2:10">
      <c r="B349" s="1"/>
      <c r="C349" s="1"/>
      <c r="D349" s="1"/>
      <c r="E349" s="8"/>
      <c r="F349" s="8"/>
      <c r="G349" s="8"/>
      <c r="H349" s="5"/>
      <c r="I349" s="5"/>
      <c r="J349" s="5"/>
    </row>
    <row r="350" spans="2:10">
      <c r="B350" s="1"/>
      <c r="C350" s="1"/>
      <c r="D350" s="1"/>
      <c r="E350" s="8"/>
      <c r="F350" s="8"/>
      <c r="G350" s="8"/>
      <c r="H350" s="5"/>
      <c r="I350" s="5"/>
      <c r="J350" s="5"/>
    </row>
    <row r="351" spans="2:10">
      <c r="B351" s="1"/>
      <c r="C351" s="1"/>
      <c r="D351" s="1"/>
      <c r="E351" s="8"/>
      <c r="F351" s="8"/>
      <c r="G351" s="8"/>
      <c r="H351" s="5"/>
      <c r="I351" s="5"/>
      <c r="J351" s="5"/>
    </row>
    <row r="352" spans="2:10">
      <c r="B352" s="1"/>
      <c r="C352" s="1"/>
      <c r="D352" s="1"/>
      <c r="E352" s="8"/>
      <c r="F352" s="8"/>
      <c r="G352" s="8"/>
      <c r="H352" s="5"/>
      <c r="I352" s="5"/>
      <c r="J352" s="5"/>
    </row>
    <row r="353" spans="2:10">
      <c r="B353" s="1"/>
      <c r="C353" s="1"/>
      <c r="D353" s="1"/>
      <c r="E353" s="8"/>
      <c r="F353" s="8"/>
      <c r="G353" s="8"/>
      <c r="H353" s="5"/>
      <c r="I353" s="5"/>
      <c r="J353" s="5"/>
    </row>
    <row r="354" spans="2:10">
      <c r="B354" s="1"/>
      <c r="C354" s="1"/>
      <c r="D354" s="1"/>
      <c r="E354" s="8"/>
      <c r="F354" s="8"/>
      <c r="G354" s="8"/>
      <c r="H354" s="5"/>
      <c r="I354" s="5"/>
      <c r="J354" s="5"/>
    </row>
    <row r="355" spans="2:10">
      <c r="B355" s="1"/>
      <c r="C355" s="1"/>
      <c r="D355" s="1"/>
      <c r="E355" s="8"/>
      <c r="F355" s="8"/>
      <c r="G355" s="8"/>
      <c r="H355" s="5"/>
      <c r="I355" s="5"/>
      <c r="J355" s="5"/>
    </row>
    <row r="356" spans="2:10">
      <c r="B356" s="1"/>
      <c r="C356" s="1"/>
      <c r="D356" s="1"/>
      <c r="E356" s="8"/>
      <c r="F356" s="8"/>
      <c r="G356" s="8"/>
      <c r="H356" s="5"/>
      <c r="I356" s="5"/>
      <c r="J356" s="5"/>
    </row>
    <row r="357" spans="2:10">
      <c r="B357" s="1"/>
      <c r="C357" s="1"/>
      <c r="D357" s="1"/>
      <c r="E357" s="8"/>
      <c r="F357" s="8"/>
      <c r="G357" s="8"/>
      <c r="H357" s="5"/>
      <c r="I357" s="5"/>
      <c r="J357" s="5"/>
    </row>
    <row r="358" spans="2:10">
      <c r="B358" s="1"/>
      <c r="C358" s="1"/>
      <c r="D358" s="1"/>
      <c r="E358" s="8"/>
      <c r="F358" s="8"/>
      <c r="G358" s="8"/>
      <c r="H358" s="5"/>
      <c r="I358" s="5"/>
      <c r="J358" s="5"/>
    </row>
    <row r="359" spans="2:10">
      <c r="B359" s="1"/>
      <c r="C359" s="1"/>
      <c r="D359" s="1"/>
      <c r="E359" s="8"/>
      <c r="F359" s="8"/>
      <c r="G359" s="8"/>
      <c r="H359" s="5"/>
      <c r="I359" s="5"/>
      <c r="J359" s="5"/>
    </row>
    <row r="360" spans="2:10">
      <c r="B360" s="1"/>
      <c r="C360" s="1"/>
      <c r="D360" s="1"/>
      <c r="E360" s="8"/>
      <c r="F360" s="8"/>
      <c r="G360" s="8"/>
      <c r="H360" s="5"/>
      <c r="I360" s="5"/>
      <c r="J360" s="5"/>
    </row>
    <row r="361" spans="2:10">
      <c r="B361" s="1"/>
      <c r="C361" s="1"/>
      <c r="D361" s="1"/>
      <c r="E361" s="8"/>
      <c r="F361" s="8"/>
      <c r="G361" s="8"/>
      <c r="H361" s="5"/>
      <c r="I361" s="5"/>
      <c r="J361" s="5"/>
    </row>
    <row r="362" spans="2:10">
      <c r="B362" s="1"/>
      <c r="C362" s="1"/>
      <c r="D362" s="1"/>
      <c r="E362" s="8"/>
      <c r="F362" s="8"/>
      <c r="G362" s="8"/>
      <c r="H362" s="5"/>
      <c r="I362" s="5"/>
      <c r="J362" s="5"/>
    </row>
    <row r="363" spans="2:10">
      <c r="B363" s="1"/>
      <c r="C363" s="1"/>
      <c r="D363" s="1"/>
      <c r="E363" s="8"/>
      <c r="F363" s="8"/>
      <c r="G363" s="8"/>
      <c r="H363" s="5"/>
      <c r="I363" s="5"/>
      <c r="J363" s="5"/>
    </row>
    <row r="364" spans="2:10">
      <c r="B364" s="1"/>
      <c r="C364" s="1"/>
      <c r="D364" s="1"/>
      <c r="E364" s="8"/>
      <c r="F364" s="8"/>
      <c r="G364" s="8"/>
      <c r="H364" s="5"/>
      <c r="I364" s="5"/>
      <c r="J364" s="5"/>
    </row>
    <row r="365" spans="2:10">
      <c r="B365" s="1"/>
      <c r="C365" s="1"/>
      <c r="D365" s="1"/>
      <c r="E365" s="8"/>
      <c r="F365" s="8"/>
      <c r="G365" s="8"/>
      <c r="H365" s="5"/>
      <c r="I365" s="5"/>
      <c r="J365" s="5"/>
    </row>
    <row r="366" spans="2:10">
      <c r="B366" s="1"/>
      <c r="C366" s="1"/>
      <c r="D366" s="1"/>
      <c r="E366" s="8"/>
      <c r="F366" s="8"/>
      <c r="G366" s="8"/>
      <c r="H366" s="5"/>
      <c r="I366" s="5"/>
      <c r="J366" s="5"/>
    </row>
    <row r="367" spans="2:10">
      <c r="B367" s="1"/>
      <c r="C367" s="1"/>
      <c r="D367" s="1"/>
      <c r="E367" s="8"/>
      <c r="F367" s="8"/>
      <c r="G367" s="8"/>
      <c r="H367" s="5"/>
      <c r="I367" s="5"/>
      <c r="J367" s="5"/>
    </row>
    <row r="368" spans="2:10">
      <c r="B368" s="1"/>
      <c r="C368" s="1"/>
      <c r="D368" s="1"/>
      <c r="E368" s="8"/>
      <c r="F368" s="8"/>
      <c r="G368" s="8"/>
      <c r="H368" s="5"/>
      <c r="I368" s="5"/>
      <c r="J368" s="5"/>
    </row>
    <row r="369" spans="2:10">
      <c r="B369" s="1"/>
      <c r="C369" s="1"/>
      <c r="D369" s="1"/>
      <c r="E369" s="8"/>
      <c r="F369" s="8"/>
      <c r="G369" s="8"/>
      <c r="H369" s="5"/>
      <c r="I369" s="5"/>
      <c r="J369" s="5"/>
    </row>
    <row r="370" spans="2:10">
      <c r="B370" s="1"/>
      <c r="C370" s="1"/>
      <c r="D370" s="1"/>
      <c r="E370" s="8"/>
      <c r="F370" s="8"/>
      <c r="G370" s="8"/>
      <c r="H370" s="5"/>
      <c r="I370" s="5"/>
      <c r="J370" s="5"/>
    </row>
    <row r="371" spans="2:10">
      <c r="B371" s="1"/>
      <c r="C371" s="1"/>
      <c r="D371" s="1"/>
      <c r="E371" s="8"/>
      <c r="F371" s="8"/>
      <c r="G371" s="8"/>
      <c r="H371" s="5"/>
      <c r="I371" s="5"/>
      <c r="J371" s="5"/>
    </row>
    <row r="372" spans="2:10">
      <c r="B372" s="1"/>
      <c r="C372" s="1"/>
      <c r="D372" s="1"/>
      <c r="E372" s="8"/>
      <c r="F372" s="8"/>
      <c r="G372" s="8"/>
      <c r="H372" s="5"/>
      <c r="I372" s="5"/>
      <c r="J372" s="5"/>
    </row>
    <row r="373" spans="2:10">
      <c r="B373" s="1"/>
      <c r="C373" s="1"/>
      <c r="D373" s="1"/>
      <c r="E373" s="8"/>
      <c r="F373" s="8"/>
      <c r="G373" s="8"/>
      <c r="H373" s="5"/>
      <c r="I373" s="5"/>
      <c r="J373" s="5"/>
    </row>
    <row r="374" spans="2:10">
      <c r="B374" s="1"/>
      <c r="C374" s="1"/>
      <c r="D374" s="1"/>
      <c r="E374" s="8"/>
      <c r="F374" s="8"/>
      <c r="G374" s="8"/>
      <c r="H374" s="5"/>
      <c r="I374" s="5"/>
      <c r="J374" s="5"/>
    </row>
    <row r="375" spans="2:10">
      <c r="B375" s="1"/>
      <c r="C375" s="1"/>
      <c r="D375" s="1"/>
      <c r="E375" s="8"/>
      <c r="F375" s="8"/>
      <c r="G375" s="8"/>
      <c r="H375" s="5"/>
      <c r="I375" s="5"/>
      <c r="J375" s="5"/>
    </row>
    <row r="376" spans="2:10">
      <c r="B376" s="1"/>
      <c r="C376" s="1"/>
      <c r="D376" s="1"/>
      <c r="E376" s="8"/>
      <c r="F376" s="8"/>
      <c r="G376" s="8"/>
      <c r="H376" s="5"/>
      <c r="I376" s="5"/>
      <c r="J376" s="5"/>
    </row>
    <row r="377" spans="2:10">
      <c r="B377" s="1"/>
      <c r="C377" s="1"/>
      <c r="D377" s="1"/>
      <c r="E377" s="8"/>
      <c r="F377" s="8"/>
      <c r="G377" s="8"/>
      <c r="H377" s="5"/>
      <c r="I377" s="5"/>
      <c r="J377" s="5"/>
    </row>
    <row r="378" spans="2:10">
      <c r="B378" s="1"/>
      <c r="C378" s="1"/>
      <c r="D378" s="1"/>
      <c r="E378" s="8"/>
      <c r="F378" s="8"/>
      <c r="G378" s="8"/>
      <c r="H378" s="5"/>
      <c r="I378" s="5"/>
      <c r="J378" s="5"/>
    </row>
    <row r="379" spans="2:10">
      <c r="B379" s="1"/>
      <c r="C379" s="1"/>
      <c r="D379" s="1"/>
      <c r="E379" s="8"/>
      <c r="F379" s="8"/>
      <c r="G379" s="8"/>
      <c r="H379" s="5"/>
      <c r="I379" s="5"/>
      <c r="J379" s="5"/>
    </row>
    <row r="380" spans="2:10">
      <c r="B380" s="1"/>
      <c r="C380" s="1"/>
      <c r="D380" s="1"/>
      <c r="E380" s="8"/>
      <c r="F380" s="8"/>
      <c r="G380" s="8"/>
      <c r="H380" s="5"/>
      <c r="I380" s="5"/>
      <c r="J380" s="5"/>
    </row>
    <row r="381" spans="2:10">
      <c r="B381" s="1"/>
      <c r="C381" s="1"/>
      <c r="D381" s="1"/>
      <c r="E381" s="8"/>
      <c r="F381" s="8"/>
      <c r="G381" s="8"/>
      <c r="H381" s="5"/>
      <c r="I381" s="5"/>
      <c r="J381" s="5"/>
    </row>
    <row r="382" spans="2:10">
      <c r="B382" s="1"/>
      <c r="C382" s="1"/>
      <c r="D382" s="1"/>
      <c r="E382" s="8"/>
      <c r="F382" s="8"/>
      <c r="G382" s="8"/>
      <c r="H382" s="5"/>
      <c r="I382" s="5"/>
      <c r="J382" s="5"/>
    </row>
    <row r="383" spans="2:10">
      <c r="B383" s="1"/>
      <c r="C383" s="1"/>
      <c r="D383" s="1"/>
      <c r="E383" s="8"/>
      <c r="F383" s="8"/>
      <c r="G383" s="8"/>
      <c r="H383" s="5"/>
      <c r="I383" s="5"/>
      <c r="J383" s="5"/>
    </row>
    <row r="384" spans="2:10">
      <c r="B384" s="1"/>
      <c r="C384" s="1"/>
      <c r="D384" s="1"/>
      <c r="E384" s="8"/>
      <c r="F384" s="8"/>
      <c r="G384" s="8"/>
      <c r="H384" s="5"/>
      <c r="I384" s="5"/>
      <c r="J384" s="5"/>
    </row>
    <row r="385" spans="2:10">
      <c r="B385" s="1"/>
      <c r="C385" s="1"/>
      <c r="D385" s="1"/>
      <c r="E385" s="8"/>
      <c r="F385" s="8"/>
      <c r="G385" s="8"/>
      <c r="H385" s="5"/>
      <c r="I385" s="5"/>
      <c r="J385" s="5"/>
    </row>
    <row r="386" spans="2:10">
      <c r="B386" s="1"/>
      <c r="C386" s="1"/>
      <c r="D386" s="1"/>
      <c r="E386" s="8"/>
      <c r="F386" s="8"/>
      <c r="G386" s="8"/>
      <c r="H386" s="5"/>
      <c r="I386" s="5"/>
      <c r="J386" s="5"/>
    </row>
    <row r="387" spans="2:10">
      <c r="B387" s="1"/>
      <c r="C387" s="1"/>
      <c r="D387" s="1"/>
      <c r="E387" s="8"/>
      <c r="F387" s="8"/>
      <c r="G387" s="8"/>
      <c r="H387" s="5"/>
      <c r="I387" s="5"/>
      <c r="J387" s="5"/>
    </row>
    <row r="388" spans="2:10">
      <c r="B388" s="1"/>
      <c r="C388" s="1"/>
      <c r="D388" s="1"/>
      <c r="E388" s="8"/>
      <c r="F388" s="8"/>
      <c r="G388" s="8"/>
      <c r="H388" s="5"/>
      <c r="I388" s="5"/>
      <c r="J388" s="5"/>
    </row>
    <row r="389" spans="2:10">
      <c r="B389" s="1"/>
      <c r="C389" s="1"/>
      <c r="D389" s="1"/>
      <c r="E389" s="8"/>
      <c r="F389" s="8"/>
      <c r="G389" s="8"/>
      <c r="H389" s="5"/>
      <c r="I389" s="5"/>
      <c r="J389" s="5"/>
    </row>
    <row r="390" spans="2:10">
      <c r="B390" s="1"/>
      <c r="C390" s="1"/>
      <c r="D390" s="1"/>
      <c r="E390" s="8"/>
      <c r="F390" s="8"/>
      <c r="G390" s="8"/>
      <c r="H390" s="5"/>
      <c r="I390" s="5"/>
      <c r="J390" s="5"/>
    </row>
    <row r="391" spans="2:10">
      <c r="B391" s="1"/>
      <c r="C391" s="1"/>
      <c r="D391" s="1"/>
      <c r="E391" s="8"/>
      <c r="F391" s="8"/>
      <c r="G391" s="8"/>
      <c r="H391" s="5"/>
      <c r="I391" s="5"/>
      <c r="J391" s="5"/>
    </row>
    <row r="392" spans="2:10">
      <c r="B392" s="1"/>
      <c r="C392" s="1"/>
      <c r="D392" s="1"/>
      <c r="E392" s="8"/>
      <c r="F392" s="8"/>
      <c r="G392" s="8"/>
      <c r="H392" s="5"/>
      <c r="I392" s="5"/>
      <c r="J392" s="5"/>
    </row>
    <row r="393" spans="2:10">
      <c r="B393" s="1"/>
      <c r="C393" s="1"/>
      <c r="D393" s="1"/>
      <c r="E393" s="8"/>
      <c r="F393" s="8"/>
      <c r="G393" s="8"/>
      <c r="H393" s="5"/>
      <c r="I393" s="5"/>
      <c r="J393" s="5"/>
    </row>
    <row r="394" spans="2:10">
      <c r="B394" s="1"/>
      <c r="C394" s="1"/>
      <c r="D394" s="1"/>
      <c r="E394" s="8"/>
      <c r="F394" s="8"/>
      <c r="G394" s="8"/>
      <c r="H394" s="5"/>
      <c r="I394" s="5"/>
      <c r="J394" s="5"/>
    </row>
    <row r="395" spans="2:10">
      <c r="B395" s="1"/>
      <c r="C395" s="1"/>
      <c r="D395" s="1"/>
      <c r="E395" s="8"/>
      <c r="F395" s="8"/>
      <c r="G395" s="8"/>
      <c r="H395" s="5"/>
      <c r="I395" s="5"/>
      <c r="J395" s="5"/>
    </row>
    <row r="396" spans="2:10">
      <c r="B396" s="1"/>
      <c r="C396" s="1"/>
      <c r="D396" s="1"/>
      <c r="E396" s="8"/>
      <c r="F396" s="8"/>
      <c r="G396" s="8"/>
      <c r="H396" s="5"/>
      <c r="I396" s="5"/>
      <c r="J396" s="5"/>
    </row>
    <row r="397" spans="2:10">
      <c r="B397" s="1"/>
      <c r="C397" s="1"/>
      <c r="D397" s="1"/>
      <c r="E397" s="8"/>
      <c r="F397" s="8"/>
      <c r="G397" s="8"/>
      <c r="H397" s="5"/>
      <c r="I397" s="5"/>
      <c r="J397" s="5"/>
    </row>
    <row r="398" spans="2:10">
      <c r="B398" s="1"/>
      <c r="C398" s="1"/>
      <c r="D398" s="1"/>
      <c r="E398" s="8"/>
      <c r="F398" s="8"/>
      <c r="G398" s="8"/>
      <c r="H398" s="5"/>
      <c r="I398" s="5"/>
      <c r="J398" s="5"/>
    </row>
    <row r="399" spans="2:10">
      <c r="B399" s="1"/>
      <c r="C399" s="1"/>
      <c r="D399" s="1"/>
      <c r="E399" s="8"/>
      <c r="F399" s="8"/>
      <c r="G399" s="8"/>
      <c r="H399" s="5"/>
      <c r="I399" s="5"/>
      <c r="J399" s="5"/>
    </row>
    <row r="400" spans="2:10">
      <c r="B400" s="1"/>
      <c r="C400" s="1"/>
      <c r="D400" s="1"/>
      <c r="E400" s="8"/>
      <c r="F400" s="8"/>
      <c r="G400" s="8"/>
      <c r="H400" s="5"/>
      <c r="I400" s="5"/>
      <c r="J400" s="5"/>
    </row>
    <row r="401" spans="2:10">
      <c r="B401" s="1"/>
      <c r="C401" s="1"/>
      <c r="D401" s="1"/>
      <c r="E401" s="8"/>
      <c r="F401" s="8"/>
      <c r="G401" s="8"/>
      <c r="H401" s="5"/>
      <c r="I401" s="5"/>
      <c r="J401" s="5"/>
    </row>
    <row r="402" spans="2:10">
      <c r="B402" s="1"/>
      <c r="C402" s="1"/>
      <c r="D402" s="1"/>
      <c r="E402" s="8"/>
      <c r="F402" s="8"/>
      <c r="G402" s="8"/>
      <c r="H402" s="5"/>
      <c r="I402" s="5"/>
      <c r="J402" s="5"/>
    </row>
    <row r="403" spans="2:10">
      <c r="B403" s="1"/>
      <c r="C403" s="1"/>
      <c r="D403" s="1"/>
      <c r="E403" s="8"/>
      <c r="F403" s="8"/>
      <c r="G403" s="8"/>
      <c r="H403" s="5"/>
      <c r="I403" s="5"/>
      <c r="J403" s="5"/>
    </row>
    <row r="404" spans="2:10">
      <c r="B404" s="1"/>
      <c r="C404" s="1"/>
      <c r="D404" s="1"/>
      <c r="E404" s="8"/>
      <c r="F404" s="8"/>
      <c r="G404" s="8"/>
      <c r="H404" s="5"/>
      <c r="I404" s="5"/>
      <c r="J404" s="5"/>
    </row>
    <row r="405" spans="2:10">
      <c r="B405" s="1"/>
      <c r="C405" s="1"/>
      <c r="D405" s="1"/>
      <c r="E405" s="8"/>
      <c r="F405" s="8"/>
      <c r="G405" s="8"/>
      <c r="H405" s="5"/>
      <c r="I405" s="5"/>
      <c r="J405" s="5"/>
    </row>
    <row r="406" spans="2:10">
      <c r="B406" s="1"/>
      <c r="C406" s="1"/>
      <c r="D406" s="1"/>
      <c r="E406" s="8"/>
      <c r="F406" s="8"/>
      <c r="G406" s="8"/>
      <c r="H406" s="5"/>
      <c r="I406" s="5"/>
      <c r="J406" s="5"/>
    </row>
    <row r="407" spans="2:10">
      <c r="B407" s="1"/>
      <c r="C407" s="1"/>
      <c r="D407" s="1"/>
      <c r="E407" s="8"/>
      <c r="F407" s="8"/>
      <c r="G407" s="8"/>
      <c r="H407" s="5"/>
      <c r="I407" s="5"/>
      <c r="J407" s="5"/>
    </row>
    <row r="408" spans="2:10">
      <c r="B408" s="1"/>
      <c r="C408" s="1"/>
      <c r="D408" s="1"/>
      <c r="E408" s="8"/>
      <c r="F408" s="8"/>
      <c r="G408" s="8"/>
      <c r="H408" s="5"/>
      <c r="I408" s="5"/>
      <c r="J408" s="5"/>
    </row>
    <row r="409" spans="2:10">
      <c r="B409" s="1"/>
      <c r="C409" s="1"/>
      <c r="D409" s="1"/>
      <c r="E409" s="8"/>
      <c r="F409" s="8"/>
      <c r="G409" s="8"/>
      <c r="H409" s="5"/>
      <c r="I409" s="5"/>
      <c r="J409" s="5"/>
    </row>
    <row r="410" spans="2:10">
      <c r="B410" s="1"/>
      <c r="C410" s="1"/>
      <c r="D410" s="1"/>
      <c r="E410" s="8"/>
      <c r="F410" s="8"/>
      <c r="G410" s="8"/>
      <c r="H410" s="5"/>
      <c r="I410" s="5"/>
      <c r="J410" s="5"/>
    </row>
    <row r="411" spans="2:10">
      <c r="B411" s="1"/>
      <c r="C411" s="1"/>
      <c r="D411" s="1"/>
      <c r="E411" s="8"/>
      <c r="F411" s="8"/>
      <c r="G411" s="8"/>
      <c r="H411" s="5"/>
      <c r="I411" s="5"/>
      <c r="J411" s="5"/>
    </row>
    <row r="412" spans="2:10">
      <c r="B412" s="1"/>
      <c r="C412" s="1"/>
      <c r="D412" s="1"/>
      <c r="E412" s="8"/>
      <c r="F412" s="8"/>
      <c r="G412" s="8"/>
      <c r="H412" s="5"/>
      <c r="I412" s="5"/>
      <c r="J412" s="5"/>
    </row>
    <row r="413" spans="2:10">
      <c r="B413" s="1"/>
      <c r="C413" s="1"/>
      <c r="D413" s="1"/>
      <c r="E413" s="8"/>
      <c r="F413" s="8"/>
      <c r="G413" s="8"/>
      <c r="H413" s="5"/>
      <c r="I413" s="5"/>
      <c r="J413" s="5"/>
    </row>
    <row r="414" spans="2:10">
      <c r="B414" s="1"/>
      <c r="C414" s="1"/>
      <c r="D414" s="1"/>
      <c r="E414" s="8"/>
      <c r="F414" s="8"/>
      <c r="G414" s="8"/>
      <c r="H414" s="5"/>
      <c r="I414" s="5"/>
      <c r="J414" s="5"/>
    </row>
    <row r="415" spans="2:10">
      <c r="B415" s="1"/>
      <c r="C415" s="1"/>
      <c r="D415" s="1"/>
      <c r="E415" s="8"/>
      <c r="F415" s="8"/>
      <c r="G415" s="8"/>
      <c r="H415" s="5"/>
      <c r="I415" s="5"/>
      <c r="J415" s="5"/>
    </row>
    <row r="416" spans="2:10">
      <c r="B416" s="1"/>
      <c r="C416" s="1"/>
      <c r="D416" s="1"/>
      <c r="E416" s="8"/>
      <c r="F416" s="8"/>
      <c r="G416" s="8"/>
      <c r="H416" s="5"/>
      <c r="I416" s="5"/>
      <c r="J416" s="5"/>
    </row>
    <row r="417" spans="2:10">
      <c r="B417" s="1"/>
      <c r="C417" s="1"/>
      <c r="D417" s="1"/>
      <c r="E417" s="8"/>
      <c r="F417" s="8"/>
      <c r="G417" s="8"/>
      <c r="H417" s="5"/>
      <c r="I417" s="5"/>
      <c r="J417" s="5"/>
    </row>
    <row r="418" spans="2:10">
      <c r="B418" s="1"/>
      <c r="C418" s="1"/>
      <c r="D418" s="1"/>
      <c r="E418" s="8"/>
      <c r="F418" s="8"/>
      <c r="G418" s="8"/>
      <c r="H418" s="5"/>
      <c r="I418" s="5"/>
      <c r="J418" s="5"/>
    </row>
    <row r="419" spans="2:10">
      <c r="B419" s="1"/>
      <c r="C419" s="1"/>
      <c r="D419" s="1"/>
      <c r="E419" s="8"/>
      <c r="F419" s="8"/>
      <c r="G419" s="8"/>
      <c r="H419" s="5"/>
      <c r="I419" s="5"/>
      <c r="J419" s="5"/>
    </row>
    <row r="420" spans="2:10">
      <c r="B420" s="1"/>
      <c r="C420" s="1"/>
      <c r="D420" s="1"/>
      <c r="E420" s="8"/>
      <c r="F420" s="8"/>
      <c r="G420" s="8"/>
      <c r="H420" s="5"/>
      <c r="I420" s="5"/>
      <c r="J420" s="5"/>
    </row>
    <row r="421" spans="2:10">
      <c r="B421" s="1"/>
      <c r="C421" s="1"/>
      <c r="D421" s="1"/>
      <c r="E421" s="8"/>
      <c r="F421" s="8"/>
      <c r="G421" s="8"/>
      <c r="H421" s="5"/>
      <c r="I421" s="5"/>
      <c r="J421" s="5"/>
    </row>
    <row r="422" spans="2:10">
      <c r="B422" s="1"/>
      <c r="C422" s="1"/>
      <c r="D422" s="1"/>
      <c r="E422" s="8"/>
      <c r="F422" s="8"/>
      <c r="G422" s="8"/>
      <c r="H422" s="5"/>
      <c r="I422" s="5"/>
      <c r="J422" s="5"/>
    </row>
    <row r="423" spans="2:10">
      <c r="B423" s="1"/>
      <c r="C423" s="1"/>
      <c r="D423" s="1"/>
      <c r="E423" s="8"/>
      <c r="F423" s="8"/>
      <c r="G423" s="8"/>
      <c r="H423" s="5"/>
      <c r="I423" s="5"/>
      <c r="J423" s="5"/>
    </row>
    <row r="424" spans="2:10">
      <c r="B424" s="1"/>
      <c r="C424" s="1"/>
      <c r="D424" s="1"/>
      <c r="E424" s="8"/>
      <c r="F424" s="8"/>
      <c r="G424" s="8"/>
      <c r="H424" s="5"/>
      <c r="I424" s="5"/>
      <c r="J424" s="5"/>
    </row>
    <row r="425" spans="2:10">
      <c r="B425" s="1"/>
      <c r="C425" s="1"/>
      <c r="D425" s="1"/>
      <c r="E425" s="8"/>
      <c r="F425" s="8"/>
      <c r="G425" s="8"/>
      <c r="H425" s="5"/>
      <c r="I425" s="5"/>
      <c r="J425" s="5"/>
    </row>
    <row r="426" spans="2:10">
      <c r="B426" s="1"/>
      <c r="C426" s="1"/>
      <c r="D426" s="1"/>
      <c r="E426" s="8"/>
      <c r="F426" s="8"/>
      <c r="G426" s="8"/>
      <c r="H426" s="5"/>
      <c r="I426" s="5"/>
      <c r="J426" s="5"/>
    </row>
    <row r="427" spans="2:10">
      <c r="B427" s="1"/>
      <c r="C427" s="1"/>
      <c r="D427" s="1"/>
      <c r="E427" s="8"/>
      <c r="F427" s="8"/>
      <c r="G427" s="8"/>
      <c r="H427" s="5"/>
      <c r="I427" s="5"/>
      <c r="J427" s="5"/>
    </row>
    <row r="428" spans="2:10">
      <c r="B428" s="1"/>
      <c r="C428" s="1"/>
      <c r="D428" s="1"/>
      <c r="E428" s="8"/>
      <c r="F428" s="8"/>
      <c r="G428" s="8"/>
      <c r="H428" s="5"/>
      <c r="I428" s="5"/>
      <c r="J428" s="5"/>
    </row>
    <row r="429" spans="2:10">
      <c r="B429" s="1"/>
      <c r="C429" s="1"/>
      <c r="D429" s="1"/>
      <c r="E429" s="8"/>
      <c r="F429" s="8"/>
      <c r="G429" s="8"/>
      <c r="H429" s="5"/>
      <c r="I429" s="5"/>
      <c r="J429" s="5"/>
    </row>
    <row r="430" spans="2:10">
      <c r="B430" s="1"/>
      <c r="C430" s="1"/>
      <c r="D430" s="1"/>
      <c r="E430" s="8"/>
      <c r="F430" s="8"/>
      <c r="G430" s="8"/>
      <c r="H430" s="5"/>
      <c r="I430" s="5"/>
      <c r="J430" s="5"/>
    </row>
    <row r="431" spans="2:10">
      <c r="B431" s="1"/>
      <c r="C431" s="1"/>
      <c r="D431" s="1"/>
      <c r="E431" s="8"/>
      <c r="F431" s="8"/>
      <c r="G431" s="8"/>
      <c r="H431" s="5"/>
      <c r="I431" s="5"/>
      <c r="J431" s="5"/>
    </row>
    <row r="432" spans="2:10">
      <c r="B432" s="1"/>
      <c r="C432" s="1"/>
      <c r="D432" s="1"/>
      <c r="E432" s="8"/>
      <c r="F432" s="8"/>
      <c r="G432" s="8"/>
      <c r="H432" s="5"/>
      <c r="I432" s="5"/>
      <c r="J432" s="5"/>
    </row>
    <row r="433" spans="2:10">
      <c r="B433" s="1"/>
      <c r="C433" s="1"/>
      <c r="D433" s="1"/>
      <c r="E433" s="8"/>
      <c r="F433" s="8"/>
      <c r="G433" s="8"/>
      <c r="H433" s="5"/>
      <c r="I433" s="5"/>
      <c r="J433" s="5"/>
    </row>
    <row r="434" spans="2:10">
      <c r="B434" s="1"/>
      <c r="C434" s="1"/>
      <c r="D434" s="1"/>
      <c r="E434" s="8"/>
      <c r="F434" s="8"/>
      <c r="G434" s="8"/>
      <c r="H434" s="5"/>
      <c r="I434" s="5"/>
      <c r="J434" s="5"/>
    </row>
    <row r="435" spans="2:10">
      <c r="B435" s="1"/>
      <c r="C435" s="1"/>
      <c r="D435" s="1"/>
      <c r="E435" s="8"/>
      <c r="F435" s="8"/>
      <c r="G435" s="8"/>
      <c r="H435" s="5"/>
      <c r="I435" s="5"/>
      <c r="J435" s="5"/>
    </row>
    <row r="436" spans="2:10">
      <c r="B436" s="1"/>
      <c r="C436" s="1"/>
      <c r="D436" s="1"/>
      <c r="E436" s="8"/>
      <c r="F436" s="8"/>
      <c r="G436" s="8"/>
      <c r="H436" s="5"/>
      <c r="I436" s="5"/>
      <c r="J436" s="5"/>
    </row>
    <row r="437" spans="2:10">
      <c r="B437" s="1"/>
      <c r="C437" s="1"/>
      <c r="D437" s="1"/>
      <c r="E437" s="8"/>
      <c r="F437" s="8"/>
      <c r="G437" s="8"/>
      <c r="H437" s="5"/>
      <c r="I437" s="5"/>
      <c r="J437" s="5"/>
    </row>
    <row r="438" spans="2:10">
      <c r="B438" s="1"/>
      <c r="C438" s="1"/>
      <c r="D438" s="1"/>
      <c r="E438" s="8"/>
      <c r="F438" s="8"/>
      <c r="G438" s="8"/>
      <c r="H438" s="5"/>
      <c r="I438" s="5"/>
      <c r="J438" s="5"/>
    </row>
    <row r="439" spans="2:10">
      <c r="B439" s="1"/>
      <c r="C439" s="1"/>
      <c r="D439" s="1"/>
      <c r="E439" s="8"/>
      <c r="F439" s="8"/>
      <c r="G439" s="8"/>
      <c r="H439" s="5"/>
      <c r="I439" s="5"/>
      <c r="J439" s="5"/>
    </row>
    <row r="440" spans="2:10">
      <c r="B440" s="1"/>
      <c r="C440" s="1"/>
      <c r="D440" s="1"/>
      <c r="E440" s="8"/>
      <c r="F440" s="8"/>
      <c r="G440" s="8"/>
      <c r="H440" s="5"/>
      <c r="I440" s="5"/>
      <c r="J440" s="5"/>
    </row>
    <row r="441" spans="2:10">
      <c r="B441" s="1"/>
      <c r="C441" s="1"/>
      <c r="D441" s="1"/>
      <c r="E441" s="8"/>
      <c r="F441" s="8"/>
      <c r="G441" s="8"/>
      <c r="H441" s="5"/>
      <c r="I441" s="5"/>
      <c r="J441" s="5"/>
    </row>
    <row r="442" spans="2:10">
      <c r="B442" s="1"/>
      <c r="C442" s="1"/>
      <c r="D442" s="1"/>
      <c r="E442" s="8"/>
      <c r="F442" s="8"/>
      <c r="G442" s="8"/>
      <c r="H442" s="5"/>
      <c r="I442" s="5"/>
      <c r="J442" s="5"/>
    </row>
    <row r="443" spans="2:10">
      <c r="B443" s="1"/>
      <c r="C443" s="1"/>
      <c r="D443" s="1"/>
      <c r="E443" s="8"/>
      <c r="F443" s="8"/>
      <c r="G443" s="8"/>
      <c r="H443" s="5"/>
      <c r="I443" s="5"/>
      <c r="J443" s="5"/>
    </row>
    <row r="444" spans="2:10">
      <c r="B444" s="1"/>
      <c r="C444" s="1"/>
      <c r="D444" s="1"/>
      <c r="E444" s="8"/>
      <c r="F444" s="8"/>
      <c r="G444" s="8"/>
      <c r="H444" s="5"/>
      <c r="I444" s="5"/>
      <c r="J444" s="5"/>
    </row>
    <row r="445" spans="2:10">
      <c r="B445" s="1"/>
      <c r="C445" s="1"/>
      <c r="D445" s="1"/>
      <c r="E445" s="8"/>
      <c r="F445" s="8"/>
      <c r="G445" s="8"/>
      <c r="H445" s="5"/>
      <c r="I445" s="5"/>
      <c r="J445" s="5"/>
    </row>
    <row r="446" spans="2:10">
      <c r="B446" s="1"/>
      <c r="C446" s="1"/>
      <c r="D446" s="1"/>
      <c r="E446" s="8"/>
      <c r="F446" s="8"/>
      <c r="G446" s="8"/>
      <c r="H446" s="5"/>
      <c r="I446" s="5"/>
      <c r="J446" s="5"/>
    </row>
    <row r="447" spans="2:10">
      <c r="B447" s="1"/>
      <c r="C447" s="1"/>
      <c r="D447" s="1"/>
      <c r="E447" s="8"/>
      <c r="F447" s="8"/>
      <c r="G447" s="8"/>
      <c r="H447" s="5"/>
      <c r="I447" s="5"/>
      <c r="J447" s="5"/>
    </row>
    <row r="448" spans="2:10">
      <c r="B448" s="1"/>
      <c r="C448" s="1"/>
      <c r="D448" s="1"/>
      <c r="E448" s="8"/>
      <c r="F448" s="8"/>
      <c r="G448" s="8"/>
      <c r="H448" s="5"/>
      <c r="I448" s="5"/>
      <c r="J448" s="5"/>
    </row>
    <row r="449" spans="2:10">
      <c r="B449" s="1"/>
      <c r="C449" s="1"/>
      <c r="D449" s="1"/>
      <c r="E449" s="8"/>
      <c r="F449" s="8"/>
      <c r="G449" s="8"/>
      <c r="H449" s="5"/>
      <c r="I449" s="5"/>
      <c r="J449" s="5"/>
    </row>
    <row r="450" spans="2:10">
      <c r="B450" s="1"/>
      <c r="C450" s="1"/>
      <c r="D450" s="1"/>
      <c r="E450" s="8"/>
      <c r="F450" s="8"/>
      <c r="G450" s="8"/>
      <c r="H450" s="5"/>
      <c r="I450" s="5"/>
      <c r="J450" s="5"/>
    </row>
    <row r="451" spans="2:10">
      <c r="B451" s="1"/>
      <c r="C451" s="1"/>
      <c r="D451" s="1"/>
      <c r="E451" s="8"/>
      <c r="F451" s="8"/>
      <c r="G451" s="8"/>
      <c r="H451" s="5"/>
      <c r="I451" s="5"/>
      <c r="J451" s="5"/>
    </row>
    <row r="452" spans="2:10">
      <c r="B452" s="1"/>
      <c r="C452" s="1"/>
      <c r="D452" s="1"/>
      <c r="E452" s="8"/>
      <c r="F452" s="8"/>
      <c r="G452" s="8"/>
      <c r="H452" s="5"/>
      <c r="I452" s="5"/>
      <c r="J452" s="5"/>
    </row>
    <row r="453" spans="2:10">
      <c r="B453" s="1"/>
      <c r="C453" s="1"/>
      <c r="D453" s="1"/>
      <c r="E453" s="8"/>
      <c r="F453" s="8"/>
      <c r="G453" s="8"/>
      <c r="H453" s="5"/>
      <c r="I453" s="5"/>
      <c r="J453" s="5"/>
    </row>
    <row r="454" spans="2:10">
      <c r="B454" s="1"/>
      <c r="C454" s="1"/>
      <c r="D454" s="1"/>
      <c r="E454" s="8"/>
      <c r="F454" s="8"/>
      <c r="G454" s="8"/>
      <c r="H454" s="5"/>
      <c r="I454" s="5"/>
      <c r="J454" s="5"/>
    </row>
    <row r="455" spans="2:10">
      <c r="B455" s="1"/>
      <c r="C455" s="1"/>
      <c r="D455" s="1"/>
      <c r="E455" s="8"/>
      <c r="F455" s="8"/>
      <c r="G455" s="8"/>
      <c r="H455" s="5"/>
      <c r="I455" s="5"/>
      <c r="J455" s="5"/>
    </row>
    <row r="456" spans="2:10">
      <c r="B456" s="1"/>
      <c r="C456" s="1"/>
      <c r="D456" s="1"/>
      <c r="E456" s="8"/>
      <c r="F456" s="8"/>
      <c r="G456" s="8"/>
      <c r="H456" s="5"/>
      <c r="I456" s="5"/>
      <c r="J456" s="5"/>
    </row>
    <row r="457" spans="2:10">
      <c r="B457" s="1"/>
      <c r="C457" s="1"/>
      <c r="D457" s="1"/>
      <c r="E457" s="8"/>
      <c r="F457" s="8"/>
      <c r="G457" s="8"/>
      <c r="H457" s="5"/>
      <c r="I457" s="5"/>
      <c r="J457" s="5"/>
    </row>
    <row r="458" spans="2:10">
      <c r="B458" s="1"/>
      <c r="C458" s="1"/>
      <c r="D458" s="1"/>
      <c r="E458" s="8"/>
      <c r="F458" s="8"/>
      <c r="G458" s="8"/>
      <c r="H458" s="5"/>
      <c r="I458" s="5"/>
      <c r="J458" s="5"/>
    </row>
    <row r="459" spans="2:10">
      <c r="B459" s="1"/>
      <c r="C459" s="1"/>
      <c r="D459" s="1"/>
      <c r="E459" s="8"/>
      <c r="F459" s="8"/>
      <c r="G459" s="8"/>
      <c r="H459" s="5"/>
      <c r="I459" s="5"/>
      <c r="J459" s="5"/>
    </row>
    <row r="460" spans="2:10">
      <c r="B460" s="1"/>
      <c r="C460" s="1"/>
      <c r="D460" s="1"/>
      <c r="E460" s="8"/>
      <c r="F460" s="8"/>
      <c r="G460" s="8"/>
      <c r="H460" s="5"/>
      <c r="I460" s="5"/>
      <c r="J460" s="5"/>
    </row>
    <row r="461" spans="2:10">
      <c r="B461" s="1"/>
      <c r="C461" s="1"/>
      <c r="D461" s="1"/>
      <c r="E461" s="8"/>
      <c r="F461" s="8"/>
      <c r="G461" s="8"/>
      <c r="H461" s="5"/>
      <c r="I461" s="5"/>
      <c r="J461" s="5"/>
    </row>
    <row r="462" spans="2:10">
      <c r="B462" s="1"/>
      <c r="C462" s="1"/>
      <c r="D462" s="1"/>
      <c r="E462" s="8"/>
      <c r="F462" s="8"/>
      <c r="G462" s="8"/>
      <c r="H462" s="5"/>
      <c r="I462" s="5"/>
      <c r="J462" s="5"/>
    </row>
    <row r="463" spans="2:10">
      <c r="B463" s="1"/>
      <c r="C463" s="1"/>
      <c r="D463" s="1"/>
      <c r="E463" s="8"/>
      <c r="F463" s="8"/>
      <c r="G463" s="8"/>
      <c r="H463" s="5"/>
      <c r="I463" s="5"/>
      <c r="J463" s="5"/>
    </row>
    <row r="464" spans="2:10">
      <c r="B464" s="1"/>
      <c r="C464" s="1"/>
      <c r="D464" s="1"/>
      <c r="E464" s="8"/>
      <c r="F464" s="8"/>
      <c r="G464" s="8"/>
      <c r="H464" s="5"/>
      <c r="I464" s="5"/>
      <c r="J464" s="5"/>
    </row>
    <row r="465" spans="2:10">
      <c r="B465" s="1"/>
      <c r="C465" s="1"/>
      <c r="D465" s="1"/>
      <c r="E465" s="8"/>
      <c r="F465" s="8"/>
      <c r="G465" s="8"/>
      <c r="H465" s="5"/>
      <c r="I465" s="5"/>
      <c r="J465" s="5"/>
    </row>
    <row r="466" spans="2:10">
      <c r="B466" s="1"/>
      <c r="C466" s="1"/>
      <c r="D466" s="1"/>
      <c r="E466" s="8"/>
      <c r="F466" s="8"/>
      <c r="G466" s="8"/>
      <c r="H466" s="5"/>
      <c r="I466" s="5"/>
      <c r="J466" s="5"/>
    </row>
    <row r="467" spans="2:10">
      <c r="B467" s="1"/>
      <c r="C467" s="1"/>
      <c r="D467" s="1"/>
      <c r="E467" s="8"/>
      <c r="F467" s="8"/>
      <c r="G467" s="8"/>
      <c r="H467" s="5"/>
      <c r="I467" s="5"/>
      <c r="J467" s="5"/>
    </row>
    <row r="468" spans="2:10">
      <c r="B468" s="1"/>
      <c r="C468" s="1"/>
      <c r="D468" s="1"/>
      <c r="E468" s="8"/>
      <c r="F468" s="8"/>
      <c r="G468" s="8"/>
      <c r="H468" s="5"/>
      <c r="I468" s="5"/>
      <c r="J468" s="5"/>
    </row>
    <row r="469" spans="2:10">
      <c r="B469" s="1"/>
      <c r="C469" s="1"/>
      <c r="D469" s="1"/>
      <c r="E469" s="8"/>
      <c r="F469" s="8"/>
      <c r="G469" s="8"/>
      <c r="H469" s="5"/>
      <c r="I469" s="5"/>
      <c r="J469" s="5"/>
    </row>
    <row r="470" spans="2:10">
      <c r="B470" s="1"/>
      <c r="C470" s="1"/>
      <c r="D470" s="1"/>
      <c r="E470" s="8"/>
      <c r="F470" s="8"/>
      <c r="G470" s="8"/>
      <c r="H470" s="5"/>
      <c r="I470" s="5"/>
      <c r="J470" s="5"/>
    </row>
    <row r="471" spans="2:10">
      <c r="B471" s="1"/>
      <c r="C471" s="1"/>
      <c r="D471" s="1"/>
      <c r="E471" s="8"/>
      <c r="F471" s="8"/>
      <c r="G471" s="8"/>
      <c r="H471" s="5"/>
      <c r="I471" s="5"/>
      <c r="J471" s="5"/>
    </row>
    <row r="472" spans="2:10">
      <c r="B472" s="1"/>
      <c r="C472" s="1"/>
      <c r="D472" s="1"/>
      <c r="E472" s="8"/>
      <c r="F472" s="8"/>
      <c r="G472" s="8"/>
      <c r="H472" s="5"/>
      <c r="I472" s="5"/>
      <c r="J472" s="5"/>
    </row>
    <row r="473" spans="2:10">
      <c r="B473" s="1"/>
      <c r="C473" s="1"/>
      <c r="D473" s="1"/>
      <c r="E473" s="8"/>
      <c r="F473" s="8"/>
      <c r="G473" s="8"/>
      <c r="H473" s="5"/>
      <c r="I473" s="5"/>
      <c r="J473" s="5"/>
    </row>
    <row r="474" spans="2:10">
      <c r="B474" s="1"/>
      <c r="C474" s="1"/>
      <c r="D474" s="1"/>
      <c r="E474" s="8"/>
      <c r="F474" s="8"/>
      <c r="G474" s="8"/>
      <c r="H474" s="5"/>
      <c r="I474" s="5"/>
      <c r="J474" s="5"/>
    </row>
    <row r="475" spans="2:10">
      <c r="B475" s="1"/>
      <c r="C475" s="1"/>
      <c r="D475" s="1"/>
      <c r="E475" s="8"/>
      <c r="F475" s="8"/>
      <c r="G475" s="8"/>
      <c r="H475" s="5"/>
      <c r="I475" s="5"/>
      <c r="J475" s="5"/>
    </row>
    <row r="476" spans="2:10">
      <c r="B476" s="1"/>
      <c r="C476" s="1"/>
      <c r="D476" s="1"/>
      <c r="E476" s="8"/>
      <c r="F476" s="8"/>
      <c r="G476" s="8"/>
      <c r="H476" s="5"/>
      <c r="I476" s="5"/>
      <c r="J476" s="5"/>
    </row>
    <row r="477" spans="2:10">
      <c r="B477" s="1"/>
      <c r="C477" s="1"/>
      <c r="D477" s="1"/>
      <c r="E477" s="8"/>
      <c r="F477" s="8"/>
      <c r="G477" s="8"/>
      <c r="H477" s="5"/>
      <c r="I477" s="5"/>
      <c r="J477" s="5"/>
    </row>
    <row r="478" spans="2:10">
      <c r="B478" s="1"/>
      <c r="C478" s="1"/>
      <c r="D478" s="1"/>
      <c r="E478" s="8"/>
      <c r="F478" s="8"/>
      <c r="G478" s="8"/>
      <c r="H478" s="5"/>
      <c r="I478" s="5"/>
      <c r="J478" s="5"/>
    </row>
    <row r="479" spans="2:10">
      <c r="B479" s="1"/>
      <c r="C479" s="1"/>
      <c r="D479" s="1"/>
      <c r="E479" s="8"/>
      <c r="F479" s="8"/>
      <c r="G479" s="8"/>
      <c r="H479" s="5"/>
      <c r="I479" s="5"/>
      <c r="J479" s="5"/>
    </row>
    <row r="480" spans="2:10">
      <c r="B480" s="1"/>
      <c r="C480" s="1"/>
      <c r="D480" s="1"/>
      <c r="E480" s="8"/>
      <c r="F480" s="8"/>
      <c r="G480" s="8"/>
      <c r="H480" s="5"/>
      <c r="I480" s="5"/>
      <c r="J480" s="5"/>
    </row>
    <row r="481" spans="2:10">
      <c r="B481" s="1"/>
      <c r="C481" s="1"/>
      <c r="D481" s="1"/>
      <c r="E481" s="8"/>
      <c r="F481" s="8"/>
      <c r="G481" s="8"/>
      <c r="H481" s="5"/>
      <c r="I481" s="5"/>
      <c r="J481" s="5"/>
    </row>
    <row r="482" spans="2:10">
      <c r="B482" s="1"/>
      <c r="C482" s="1"/>
      <c r="D482" s="1"/>
      <c r="E482" s="8"/>
      <c r="F482" s="8"/>
      <c r="G482" s="8"/>
      <c r="H482" s="5"/>
      <c r="I482" s="5"/>
      <c r="J482" s="5"/>
    </row>
    <row r="483" spans="2:10">
      <c r="B483" s="1"/>
      <c r="C483" s="1"/>
      <c r="D483" s="1"/>
      <c r="E483" s="8"/>
      <c r="F483" s="8"/>
      <c r="G483" s="8"/>
      <c r="H483" s="5"/>
      <c r="I483" s="5"/>
      <c r="J483" s="5"/>
    </row>
    <row r="484" spans="2:10">
      <c r="B484" s="1"/>
      <c r="C484" s="1"/>
      <c r="D484" s="1"/>
      <c r="E484" s="8"/>
      <c r="F484" s="8"/>
      <c r="G484" s="8"/>
      <c r="H484" s="5"/>
      <c r="I484" s="5"/>
      <c r="J484" s="5"/>
    </row>
    <row r="485" spans="2:10">
      <c r="B485" s="1"/>
      <c r="C485" s="1"/>
      <c r="D485" s="1"/>
      <c r="E485" s="8"/>
      <c r="F485" s="8"/>
      <c r="G485" s="8"/>
      <c r="H485" s="5"/>
      <c r="I485" s="5"/>
      <c r="J485" s="5"/>
    </row>
    <row r="486" spans="2:10">
      <c r="B486" s="1"/>
      <c r="C486" s="1"/>
      <c r="D486" s="1"/>
      <c r="E486" s="8"/>
      <c r="F486" s="8"/>
      <c r="G486" s="8"/>
      <c r="H486" s="5"/>
      <c r="I486" s="5"/>
      <c r="J486" s="5"/>
    </row>
    <row r="487" spans="2:10">
      <c r="B487" s="1"/>
      <c r="C487" s="1"/>
      <c r="D487" s="1"/>
      <c r="E487" s="8"/>
      <c r="F487" s="8"/>
      <c r="G487" s="8"/>
      <c r="H487" s="5"/>
      <c r="I487" s="5"/>
      <c r="J487" s="5"/>
    </row>
    <row r="488" spans="2:10">
      <c r="B488" s="1"/>
      <c r="C488" s="1"/>
      <c r="D488" s="1"/>
      <c r="E488" s="8"/>
      <c r="F488" s="8"/>
      <c r="G488" s="8"/>
      <c r="H488" s="5"/>
      <c r="I488" s="5"/>
      <c r="J488" s="5"/>
    </row>
    <row r="489" spans="2:10">
      <c r="B489" s="1"/>
      <c r="C489" s="1"/>
      <c r="D489" s="1"/>
      <c r="E489" s="8"/>
      <c r="F489" s="8"/>
      <c r="G489" s="8"/>
      <c r="H489" s="5"/>
      <c r="I489" s="5"/>
      <c r="J489" s="5"/>
    </row>
    <row r="490" spans="2:10">
      <c r="B490" s="1"/>
      <c r="C490" s="1"/>
      <c r="D490" s="1"/>
      <c r="E490" s="8"/>
      <c r="F490" s="8"/>
      <c r="G490" s="8"/>
      <c r="H490" s="5"/>
      <c r="I490" s="5"/>
      <c r="J490" s="5"/>
    </row>
    <row r="491" spans="2:10">
      <c r="B491" s="1"/>
      <c r="C491" s="1"/>
      <c r="D491" s="1"/>
      <c r="E491" s="8"/>
      <c r="F491" s="8"/>
      <c r="G491" s="8"/>
      <c r="H491" s="5"/>
      <c r="I491" s="5"/>
      <c r="J491" s="5"/>
    </row>
    <row r="492" spans="2:10">
      <c r="B492" s="1"/>
      <c r="C492" s="1"/>
      <c r="D492" s="1"/>
      <c r="E492" s="8"/>
      <c r="F492" s="8"/>
      <c r="G492" s="8"/>
      <c r="H492" s="5"/>
      <c r="I492" s="5"/>
      <c r="J492" s="5"/>
    </row>
    <row r="493" spans="2:10">
      <c r="B493" s="1"/>
      <c r="C493" s="1"/>
      <c r="D493" s="1"/>
      <c r="E493" s="8"/>
      <c r="F493" s="8"/>
      <c r="G493" s="8"/>
      <c r="H493" s="5"/>
      <c r="I493" s="5"/>
      <c r="J493" s="5"/>
    </row>
    <row r="494" spans="2:10">
      <c r="B494" s="1"/>
      <c r="C494" s="1"/>
      <c r="D494" s="1"/>
      <c r="E494" s="8"/>
      <c r="F494" s="8"/>
      <c r="G494" s="8"/>
      <c r="H494" s="5"/>
      <c r="I494" s="5"/>
      <c r="J494" s="5"/>
    </row>
    <row r="495" spans="2:10">
      <c r="B495" s="1"/>
      <c r="C495" s="1"/>
      <c r="D495" s="1"/>
      <c r="E495" s="8"/>
      <c r="F495" s="8"/>
      <c r="G495" s="8"/>
      <c r="H495" s="5"/>
      <c r="I495" s="5"/>
      <c r="J495" s="5"/>
    </row>
    <row r="496" spans="2:10">
      <c r="B496" s="1"/>
      <c r="C496" s="1"/>
      <c r="D496" s="1"/>
      <c r="E496" s="8"/>
      <c r="F496" s="8"/>
      <c r="G496" s="8"/>
      <c r="H496" s="5"/>
      <c r="I496" s="5"/>
      <c r="J496" s="5"/>
    </row>
    <row r="497" spans="2:10">
      <c r="B497" s="1"/>
      <c r="C497" s="1"/>
      <c r="D497" s="1"/>
      <c r="E497" s="8"/>
      <c r="F497" s="8"/>
      <c r="G497" s="8"/>
      <c r="H497" s="5"/>
      <c r="I497" s="5"/>
      <c r="J497" s="5"/>
    </row>
    <row r="498" spans="2:10">
      <c r="B498" s="1"/>
      <c r="C498" s="1"/>
      <c r="D498" s="1"/>
      <c r="E498" s="8"/>
      <c r="F498" s="8"/>
      <c r="G498" s="8"/>
      <c r="H498" s="5"/>
      <c r="I498" s="5"/>
      <c r="J498" s="5"/>
    </row>
    <row r="499" spans="2:10">
      <c r="B499" s="1"/>
      <c r="C499" s="1"/>
      <c r="D499" s="1"/>
      <c r="E499" s="8"/>
      <c r="F499" s="8"/>
      <c r="G499" s="8"/>
      <c r="H499" s="5"/>
      <c r="I499" s="5"/>
      <c r="J499" s="5"/>
    </row>
    <row r="500" spans="2:10">
      <c r="B500" s="1"/>
      <c r="C500" s="1"/>
      <c r="D500" s="1"/>
      <c r="E500" s="8"/>
      <c r="F500" s="8"/>
      <c r="G500" s="8"/>
      <c r="H500" s="5"/>
      <c r="I500" s="5"/>
      <c r="J500" s="5"/>
    </row>
    <row r="501" spans="2:10">
      <c r="B501" s="1"/>
      <c r="C501" s="1"/>
      <c r="D501" s="1"/>
      <c r="E501" s="8"/>
      <c r="F501" s="8"/>
      <c r="G501" s="8"/>
      <c r="H501" s="5"/>
      <c r="I501" s="5"/>
      <c r="J501" s="5"/>
    </row>
    <row r="502" spans="2:10">
      <c r="B502" s="1"/>
      <c r="C502" s="1"/>
      <c r="D502" s="1"/>
      <c r="E502" s="8"/>
      <c r="F502" s="8"/>
      <c r="G502" s="8"/>
      <c r="H502" s="5"/>
      <c r="I502" s="5"/>
      <c r="J502" s="5"/>
    </row>
    <row r="503" spans="2:10">
      <c r="B503" s="1"/>
      <c r="C503" s="1"/>
      <c r="D503" s="1"/>
      <c r="E503" s="8"/>
      <c r="F503" s="8"/>
      <c r="G503" s="8"/>
      <c r="H503" s="5"/>
      <c r="I503" s="5"/>
      <c r="J503" s="5"/>
    </row>
    <row r="504" spans="2:10">
      <c r="B504" s="1"/>
      <c r="C504" s="1"/>
      <c r="D504" s="1"/>
      <c r="E504" s="8"/>
      <c r="F504" s="8"/>
      <c r="G504" s="8"/>
      <c r="H504" s="5"/>
      <c r="I504" s="5"/>
      <c r="J504" s="5"/>
    </row>
    <row r="505" spans="2:10">
      <c r="B505" s="1"/>
      <c r="C505" s="1"/>
      <c r="D505" s="1"/>
      <c r="E505" s="8"/>
      <c r="F505" s="8"/>
      <c r="G505" s="8"/>
      <c r="H505" s="5"/>
      <c r="I505" s="5"/>
      <c r="J505" s="5"/>
    </row>
    <row r="506" spans="2:10">
      <c r="B506" s="1"/>
      <c r="C506" s="1"/>
      <c r="D506" s="1"/>
      <c r="E506" s="8"/>
      <c r="F506" s="8"/>
      <c r="G506" s="8"/>
      <c r="H506" s="5"/>
      <c r="I506" s="5"/>
      <c r="J506" s="5"/>
    </row>
    <row r="507" spans="2:10">
      <c r="B507" s="1"/>
      <c r="C507" s="1"/>
      <c r="D507" s="1"/>
      <c r="E507" s="8"/>
      <c r="F507" s="8"/>
      <c r="G507" s="8"/>
      <c r="H507" s="5"/>
      <c r="I507" s="5"/>
      <c r="J507" s="5"/>
    </row>
    <row r="508" spans="2:10">
      <c r="B508" s="1"/>
      <c r="C508" s="1"/>
      <c r="D508" s="1"/>
      <c r="E508" s="8"/>
      <c r="F508" s="8"/>
      <c r="G508" s="8"/>
      <c r="H508" s="5"/>
      <c r="I508" s="5"/>
      <c r="J508" s="5"/>
    </row>
    <row r="509" spans="2:10">
      <c r="B509" s="1"/>
      <c r="C509" s="1"/>
      <c r="D509" s="1"/>
      <c r="E509" s="8"/>
      <c r="F509" s="8"/>
      <c r="G509" s="8"/>
      <c r="H509" s="5"/>
      <c r="I509" s="5"/>
      <c r="J509" s="5"/>
    </row>
    <row r="510" spans="2:10">
      <c r="B510" s="1"/>
      <c r="C510" s="1"/>
      <c r="D510" s="1"/>
      <c r="E510" s="8"/>
      <c r="F510" s="8"/>
      <c r="G510" s="8"/>
      <c r="H510" s="5"/>
      <c r="I510" s="5"/>
      <c r="J510" s="5"/>
    </row>
    <row r="511" spans="2:10">
      <c r="B511" s="1"/>
      <c r="C511" s="1"/>
      <c r="D511" s="1"/>
      <c r="E511" s="8"/>
      <c r="F511" s="8"/>
      <c r="G511" s="8"/>
      <c r="H511" s="5"/>
      <c r="I511" s="5"/>
      <c r="J511" s="5"/>
    </row>
    <row r="512" spans="2:10">
      <c r="B512" s="1"/>
      <c r="C512" s="1"/>
      <c r="D512" s="1"/>
      <c r="E512" s="8"/>
      <c r="F512" s="8"/>
      <c r="G512" s="8"/>
      <c r="H512" s="5"/>
      <c r="I512" s="5"/>
      <c r="J512" s="5"/>
    </row>
    <row r="513" spans="2:10">
      <c r="B513" s="1"/>
      <c r="C513" s="1"/>
      <c r="D513" s="1"/>
      <c r="E513" s="8"/>
      <c r="F513" s="8"/>
      <c r="G513" s="8"/>
      <c r="H513" s="5"/>
      <c r="I513" s="5"/>
      <c r="J513" s="5"/>
    </row>
    <row r="514" spans="2:10">
      <c r="B514" s="1"/>
      <c r="C514" s="1"/>
      <c r="D514" s="1"/>
      <c r="E514" s="8"/>
      <c r="F514" s="8"/>
      <c r="G514" s="8"/>
      <c r="H514" s="5"/>
      <c r="I514" s="5"/>
      <c r="J514" s="5"/>
    </row>
    <row r="515" spans="2:10">
      <c r="B515" s="1"/>
      <c r="C515" s="1"/>
      <c r="D515" s="1"/>
      <c r="E515" s="8"/>
      <c r="F515" s="8"/>
      <c r="G515" s="8"/>
      <c r="H515" s="5"/>
      <c r="I515" s="5"/>
      <c r="J515" s="5"/>
    </row>
    <row r="516" spans="2:10">
      <c r="B516" s="1"/>
      <c r="C516" s="1"/>
      <c r="D516" s="1"/>
      <c r="E516" s="8"/>
      <c r="F516" s="8"/>
      <c r="G516" s="8"/>
      <c r="H516" s="5"/>
      <c r="I516" s="5"/>
      <c r="J516" s="5"/>
    </row>
    <row r="517" spans="2:10">
      <c r="B517" s="1"/>
      <c r="C517" s="1"/>
      <c r="D517" s="1"/>
      <c r="E517" s="8"/>
      <c r="F517" s="8"/>
      <c r="G517" s="8"/>
      <c r="H517" s="5"/>
      <c r="I517" s="5"/>
      <c r="J517" s="5"/>
    </row>
    <row r="518" spans="2:10">
      <c r="B518" s="1"/>
      <c r="C518" s="1"/>
      <c r="D518" s="1"/>
      <c r="E518" s="8"/>
      <c r="F518" s="8"/>
      <c r="G518" s="8"/>
      <c r="H518" s="5"/>
      <c r="I518" s="5"/>
      <c r="J518" s="5"/>
    </row>
    <row r="519" spans="2:10">
      <c r="B519" s="1"/>
      <c r="C519" s="1"/>
      <c r="D519" s="1"/>
      <c r="E519" s="8"/>
      <c r="F519" s="8"/>
      <c r="G519" s="8"/>
      <c r="H519" s="5"/>
      <c r="I519" s="5"/>
      <c r="J519" s="5"/>
    </row>
    <row r="520" spans="2:10">
      <c r="B520" s="1"/>
      <c r="C520" s="1"/>
      <c r="D520" s="1"/>
      <c r="E520" s="8"/>
      <c r="F520" s="8"/>
      <c r="G520" s="8"/>
      <c r="H520" s="5"/>
      <c r="I520" s="5"/>
      <c r="J520" s="5"/>
    </row>
    <row r="521" spans="2:10">
      <c r="B521" s="1"/>
      <c r="C521" s="1"/>
      <c r="D521" s="1"/>
      <c r="E521" s="8"/>
      <c r="F521" s="8"/>
      <c r="G521" s="8"/>
      <c r="H521" s="5"/>
      <c r="I521" s="5"/>
      <c r="J521" s="5"/>
    </row>
    <row r="522" spans="2:10">
      <c r="B522" s="1"/>
      <c r="C522" s="1"/>
      <c r="D522" s="1"/>
      <c r="E522" s="8"/>
      <c r="F522" s="8"/>
      <c r="G522" s="8"/>
      <c r="H522" s="5"/>
      <c r="I522" s="5"/>
      <c r="J522" s="5"/>
    </row>
    <row r="523" spans="2:10">
      <c r="B523" s="1"/>
      <c r="C523" s="1"/>
      <c r="D523" s="1"/>
      <c r="E523" s="8"/>
      <c r="F523" s="8"/>
      <c r="G523" s="8"/>
      <c r="H523" s="5"/>
      <c r="I523" s="5"/>
      <c r="J523" s="5"/>
    </row>
    <row r="524" spans="2:10">
      <c r="B524" s="1"/>
      <c r="C524" s="1"/>
      <c r="D524" s="1"/>
      <c r="E524" s="8"/>
      <c r="F524" s="8"/>
      <c r="G524" s="8"/>
      <c r="H524" s="5"/>
      <c r="I524" s="5"/>
      <c r="J524" s="5"/>
    </row>
    <row r="525" spans="2:10">
      <c r="B525" s="1"/>
      <c r="C525" s="1"/>
      <c r="D525" s="1"/>
      <c r="E525" s="8"/>
      <c r="F525" s="8"/>
      <c r="G525" s="8"/>
      <c r="H525" s="5"/>
      <c r="I525" s="5"/>
      <c r="J525" s="5"/>
    </row>
    <row r="526" spans="2:10">
      <c r="B526" s="1"/>
      <c r="C526" s="1"/>
      <c r="D526" s="1"/>
      <c r="E526" s="8"/>
      <c r="F526" s="8"/>
      <c r="G526" s="8"/>
      <c r="H526" s="5"/>
      <c r="I526" s="5"/>
      <c r="J526" s="5"/>
    </row>
    <row r="527" spans="2:10">
      <c r="B527" s="1"/>
      <c r="C527" s="1"/>
      <c r="D527" s="1"/>
      <c r="E527" s="8"/>
      <c r="F527" s="8"/>
      <c r="G527" s="8"/>
      <c r="H527" s="5"/>
      <c r="I527" s="5"/>
      <c r="J527" s="5"/>
    </row>
    <row r="528" spans="2:10">
      <c r="B528" s="1"/>
      <c r="C528" s="1"/>
      <c r="D528" s="1"/>
      <c r="E528" s="8"/>
      <c r="F528" s="8"/>
      <c r="G528" s="8"/>
      <c r="H528" s="5"/>
      <c r="I528" s="5"/>
      <c r="J528" s="5"/>
    </row>
    <row r="529" spans="2:10">
      <c r="B529" s="1"/>
      <c r="C529" s="1"/>
      <c r="D529" s="1"/>
      <c r="E529" s="8"/>
      <c r="F529" s="8"/>
      <c r="G529" s="8"/>
      <c r="H529" s="5"/>
      <c r="I529" s="5"/>
      <c r="J529" s="5"/>
    </row>
    <row r="530" spans="2:10">
      <c r="B530" s="1"/>
      <c r="C530" s="1"/>
      <c r="D530" s="1"/>
      <c r="E530" s="8"/>
      <c r="F530" s="8"/>
      <c r="G530" s="8"/>
      <c r="H530" s="5"/>
      <c r="I530" s="5"/>
      <c r="J530" s="5"/>
    </row>
    <row r="531" spans="2:10">
      <c r="B531" s="1"/>
      <c r="C531" s="1"/>
      <c r="D531" s="1"/>
      <c r="E531" s="8"/>
      <c r="F531" s="8"/>
      <c r="G531" s="8"/>
      <c r="H531" s="5"/>
      <c r="I531" s="5"/>
      <c r="J531" s="5"/>
    </row>
    <row r="532" spans="2:10">
      <c r="B532" s="1"/>
      <c r="C532" s="1"/>
      <c r="D532" s="1"/>
      <c r="E532" s="8"/>
      <c r="F532" s="8"/>
      <c r="G532" s="8"/>
      <c r="H532" s="5"/>
      <c r="I532" s="5"/>
      <c r="J532" s="5"/>
    </row>
    <row r="533" spans="2:10">
      <c r="B533" s="1"/>
      <c r="C533" s="1"/>
      <c r="D533" s="1"/>
      <c r="E533" s="8"/>
      <c r="F533" s="8"/>
      <c r="G533" s="8"/>
      <c r="H533" s="5"/>
      <c r="I533" s="5"/>
      <c r="J533" s="5"/>
    </row>
    <row r="534" spans="2:10">
      <c r="B534" s="1"/>
      <c r="C534" s="1"/>
      <c r="D534" s="1"/>
      <c r="E534" s="8"/>
      <c r="F534" s="8"/>
      <c r="G534" s="8"/>
      <c r="H534" s="5"/>
      <c r="I534" s="5"/>
      <c r="J534" s="5"/>
    </row>
    <row r="535" spans="2:10">
      <c r="B535" s="1"/>
      <c r="C535" s="1"/>
      <c r="D535" s="1"/>
      <c r="E535" s="8"/>
      <c r="F535" s="8"/>
      <c r="G535" s="8"/>
      <c r="H535" s="5"/>
      <c r="I535" s="5"/>
      <c r="J535" s="5"/>
    </row>
    <row r="536" spans="2:10">
      <c r="B536" s="1"/>
      <c r="C536" s="1"/>
      <c r="D536" s="1"/>
      <c r="E536" s="8"/>
      <c r="F536" s="8"/>
      <c r="G536" s="8"/>
      <c r="H536" s="5"/>
      <c r="I536" s="5"/>
      <c r="J536" s="5"/>
    </row>
    <row r="537" spans="2:10">
      <c r="B537" s="1"/>
      <c r="C537" s="1"/>
      <c r="D537" s="1"/>
      <c r="E537" s="8"/>
      <c r="F537" s="8"/>
      <c r="G537" s="8"/>
      <c r="H537" s="5"/>
      <c r="I537" s="5"/>
      <c r="J537" s="5"/>
    </row>
    <row r="538" spans="2:10">
      <c r="B538" s="1"/>
      <c r="C538" s="1"/>
      <c r="D538" s="1"/>
      <c r="E538" s="8"/>
      <c r="F538" s="8"/>
      <c r="G538" s="8"/>
      <c r="H538" s="5"/>
      <c r="I538" s="5"/>
      <c r="J538" s="5"/>
    </row>
    <row r="539" spans="2:10">
      <c r="B539" s="1"/>
      <c r="C539" s="1"/>
      <c r="D539" s="1"/>
      <c r="E539" s="8"/>
      <c r="F539" s="8"/>
      <c r="G539" s="8"/>
      <c r="H539" s="5"/>
      <c r="I539" s="5"/>
      <c r="J539" s="5"/>
    </row>
    <row r="540" spans="2:10">
      <c r="B540" s="1"/>
      <c r="C540" s="1"/>
      <c r="D540" s="1"/>
      <c r="E540" s="8"/>
      <c r="F540" s="8"/>
      <c r="G540" s="8"/>
      <c r="H540" s="5"/>
      <c r="I540" s="5"/>
      <c r="J540" s="5"/>
    </row>
    <row r="541" spans="2:10">
      <c r="B541" s="1"/>
      <c r="C541" s="1"/>
      <c r="D541" s="1"/>
      <c r="E541" s="8"/>
      <c r="F541" s="8"/>
      <c r="G541" s="8"/>
      <c r="H541" s="5"/>
      <c r="I541" s="5"/>
      <c r="J541" s="5"/>
    </row>
    <row r="542" spans="2:10">
      <c r="B542" s="1"/>
      <c r="C542" s="1"/>
      <c r="D542" s="1"/>
      <c r="E542" s="8"/>
      <c r="F542" s="8"/>
      <c r="G542" s="8"/>
      <c r="H542" s="5"/>
      <c r="I542" s="5"/>
      <c r="J542" s="5"/>
    </row>
    <row r="543" spans="2:10">
      <c r="B543" s="1"/>
      <c r="C543" s="1"/>
      <c r="D543" s="1"/>
      <c r="E543" s="8"/>
      <c r="F543" s="8"/>
      <c r="G543" s="8"/>
      <c r="H543" s="5"/>
      <c r="I543" s="5"/>
      <c r="J543" s="5"/>
    </row>
    <row r="544" spans="2:10">
      <c r="B544" s="1"/>
      <c r="C544" s="1"/>
      <c r="D544" s="1"/>
      <c r="E544" s="8"/>
      <c r="F544" s="8"/>
      <c r="G544" s="8"/>
      <c r="H544" s="5"/>
      <c r="I544" s="5"/>
      <c r="J544" s="5"/>
    </row>
    <row r="545" spans="2:10">
      <c r="B545" s="1"/>
      <c r="C545" s="1"/>
      <c r="D545" s="1"/>
      <c r="E545" s="8"/>
      <c r="F545" s="8"/>
      <c r="G545" s="8"/>
      <c r="H545" s="5"/>
      <c r="I545" s="5"/>
      <c r="J545" s="5"/>
    </row>
    <row r="546" spans="2:10">
      <c r="B546" s="1"/>
      <c r="C546" s="1"/>
      <c r="D546" s="1"/>
      <c r="E546" s="8"/>
      <c r="F546" s="8"/>
      <c r="G546" s="8"/>
      <c r="H546" s="5"/>
      <c r="I546" s="5"/>
      <c r="J546" s="5"/>
    </row>
    <row r="547" spans="2:10">
      <c r="B547" s="1"/>
      <c r="C547" s="1"/>
      <c r="D547" s="1"/>
      <c r="E547" s="8"/>
      <c r="F547" s="8"/>
      <c r="G547" s="8"/>
      <c r="H547" s="5"/>
      <c r="I547" s="5"/>
      <c r="J547" s="5"/>
    </row>
    <row r="548" spans="2:10">
      <c r="B548" s="1"/>
      <c r="C548" s="1"/>
      <c r="D548" s="1"/>
      <c r="E548" s="8"/>
      <c r="F548" s="8"/>
      <c r="G548" s="8"/>
      <c r="H548" s="5"/>
      <c r="I548" s="5"/>
      <c r="J548" s="5"/>
    </row>
    <row r="549" spans="2:10">
      <c r="B549" s="1"/>
      <c r="C549" s="1"/>
      <c r="D549" s="1"/>
      <c r="E549" s="8"/>
      <c r="F549" s="8"/>
      <c r="G549" s="8"/>
      <c r="H549" s="5"/>
      <c r="I549" s="5"/>
      <c r="J549" s="5"/>
    </row>
    <row r="550" spans="2:10">
      <c r="B550" s="1"/>
      <c r="C550" s="1"/>
      <c r="D550" s="1"/>
      <c r="E550" s="8"/>
      <c r="F550" s="8"/>
      <c r="G550" s="8"/>
      <c r="H550" s="5"/>
      <c r="I550" s="5"/>
      <c r="J550" s="5"/>
    </row>
    <row r="551" spans="2:10">
      <c r="B551" s="1"/>
      <c r="C551" s="1"/>
      <c r="D551" s="1"/>
      <c r="E551" s="8"/>
      <c r="F551" s="8"/>
      <c r="G551" s="8"/>
      <c r="H551" s="5"/>
      <c r="I551" s="5"/>
      <c r="J551" s="5"/>
    </row>
    <row r="552" spans="2:10">
      <c r="B552" s="1"/>
      <c r="C552" s="1"/>
      <c r="D552" s="1"/>
      <c r="E552" s="8"/>
      <c r="F552" s="8"/>
      <c r="G552" s="8"/>
      <c r="H552" s="5"/>
      <c r="I552" s="5"/>
      <c r="J552" s="5"/>
    </row>
    <row r="553" spans="2:10">
      <c r="B553" s="1"/>
      <c r="C553" s="1"/>
      <c r="D553" s="1"/>
      <c r="E553" s="8"/>
      <c r="F553" s="8"/>
      <c r="G553" s="8"/>
      <c r="H553" s="5"/>
      <c r="I553" s="5"/>
      <c r="J553" s="5"/>
    </row>
    <row r="554" spans="2:10">
      <c r="B554" s="1"/>
      <c r="C554" s="1"/>
      <c r="D554" s="1"/>
      <c r="E554" s="8"/>
      <c r="F554" s="8"/>
      <c r="G554" s="8"/>
      <c r="H554" s="5"/>
      <c r="I554" s="5"/>
      <c r="J554" s="5"/>
    </row>
    <row r="555" spans="2:10">
      <c r="B555" s="1"/>
      <c r="C555" s="1"/>
      <c r="D555" s="1"/>
      <c r="E555" s="8"/>
      <c r="F555" s="8"/>
      <c r="G555" s="8"/>
      <c r="H555" s="5"/>
      <c r="I555" s="5"/>
      <c r="J555" s="5"/>
    </row>
    <row r="556" spans="2:10">
      <c r="B556" s="1"/>
      <c r="C556" s="1"/>
      <c r="D556" s="1"/>
      <c r="E556" s="8"/>
      <c r="F556" s="8"/>
      <c r="G556" s="8"/>
      <c r="H556" s="5"/>
      <c r="I556" s="5"/>
      <c r="J556" s="5"/>
    </row>
    <row r="557" spans="2:10">
      <c r="B557" s="1"/>
      <c r="C557" s="1"/>
      <c r="D557" s="1"/>
      <c r="E557" s="8"/>
      <c r="F557" s="8"/>
      <c r="G557" s="8"/>
      <c r="H557" s="5"/>
      <c r="I557" s="5"/>
      <c r="J557" s="5"/>
    </row>
    <row r="558" spans="2:10">
      <c r="B558" s="1"/>
      <c r="C558" s="1"/>
      <c r="D558" s="1"/>
      <c r="E558" s="8"/>
      <c r="F558" s="8"/>
      <c r="G558" s="8"/>
      <c r="H558" s="5"/>
      <c r="I558" s="5"/>
      <c r="J558" s="5"/>
    </row>
    <row r="559" spans="2:10">
      <c r="B559" s="1"/>
      <c r="C559" s="1"/>
      <c r="D559" s="1"/>
      <c r="E559" s="8"/>
      <c r="F559" s="8"/>
      <c r="G559" s="8"/>
      <c r="H559" s="5"/>
      <c r="I559" s="5"/>
      <c r="J559" s="5"/>
    </row>
    <row r="560" spans="2:10">
      <c r="B560" s="1"/>
      <c r="C560" s="1"/>
      <c r="D560" s="1"/>
      <c r="E560" s="8"/>
      <c r="F560" s="8"/>
      <c r="G560" s="8"/>
      <c r="H560" s="5"/>
      <c r="I560" s="5"/>
      <c r="J560" s="5"/>
    </row>
    <row r="561" spans="2:10">
      <c r="B561" s="1"/>
      <c r="C561" s="1"/>
      <c r="D561" s="1"/>
      <c r="E561" s="8"/>
      <c r="F561" s="8"/>
      <c r="G561" s="8"/>
      <c r="H561" s="5"/>
      <c r="I561" s="5"/>
      <c r="J561" s="5"/>
    </row>
    <row r="562" spans="2:10">
      <c r="B562" s="1"/>
      <c r="C562" s="1"/>
      <c r="D562" s="1"/>
      <c r="E562" s="8"/>
      <c r="F562" s="8"/>
      <c r="G562" s="8"/>
      <c r="H562" s="5"/>
      <c r="I562" s="5"/>
      <c r="J562" s="5"/>
    </row>
    <row r="563" spans="2:10">
      <c r="B563" s="1"/>
      <c r="C563" s="1"/>
      <c r="D563" s="1"/>
      <c r="E563" s="8"/>
      <c r="F563" s="8"/>
      <c r="G563" s="8"/>
      <c r="H563" s="5"/>
      <c r="I563" s="5"/>
      <c r="J563" s="5"/>
    </row>
    <row r="564" spans="2:10">
      <c r="B564" s="1"/>
      <c r="C564" s="1"/>
      <c r="D564" s="1"/>
      <c r="E564" s="8"/>
      <c r="F564" s="8"/>
      <c r="G564" s="8"/>
      <c r="H564" s="5"/>
      <c r="I564" s="5"/>
      <c r="J564" s="5"/>
    </row>
    <row r="565" spans="2:10">
      <c r="B565" s="1"/>
      <c r="C565" s="1"/>
      <c r="D565" s="1"/>
      <c r="E565" s="8"/>
      <c r="F565" s="8"/>
      <c r="G565" s="8"/>
      <c r="H565" s="5"/>
      <c r="I565" s="5"/>
      <c r="J565" s="5"/>
    </row>
    <row r="566" spans="2:10">
      <c r="B566" s="1"/>
      <c r="C566" s="1"/>
      <c r="D566" s="1"/>
      <c r="E566" s="8"/>
      <c r="F566" s="8"/>
      <c r="G566" s="8"/>
      <c r="H566" s="5"/>
      <c r="I566" s="5"/>
      <c r="J566" s="5"/>
    </row>
    <row r="567" spans="2:10">
      <c r="B567" s="1"/>
      <c r="C567" s="1"/>
      <c r="D567" s="1"/>
      <c r="E567" s="8"/>
      <c r="F567" s="8"/>
      <c r="G567" s="8"/>
      <c r="H567" s="5"/>
      <c r="I567" s="5"/>
      <c r="J567" s="5"/>
    </row>
    <row r="568" spans="2:10">
      <c r="B568" s="1"/>
      <c r="C568" s="1"/>
      <c r="D568" s="1"/>
      <c r="E568" s="8"/>
      <c r="F568" s="8"/>
      <c r="G568" s="8"/>
      <c r="H568" s="5"/>
      <c r="I568" s="5"/>
      <c r="J568" s="5"/>
    </row>
    <row r="569" spans="2:10">
      <c r="B569" s="1"/>
      <c r="C569" s="1"/>
      <c r="D569" s="1"/>
      <c r="E569" s="8"/>
      <c r="F569" s="8"/>
      <c r="G569" s="8"/>
      <c r="H569" s="5"/>
      <c r="I569" s="5"/>
      <c r="J569" s="5"/>
    </row>
    <row r="570" spans="2:10">
      <c r="B570" s="1"/>
      <c r="C570" s="1"/>
      <c r="D570" s="1"/>
      <c r="E570" s="8"/>
      <c r="F570" s="8"/>
      <c r="G570" s="8"/>
      <c r="H570" s="5"/>
      <c r="I570" s="5"/>
      <c r="J570" s="5"/>
    </row>
    <row r="571" spans="2:10">
      <c r="B571" s="1"/>
      <c r="C571" s="1"/>
      <c r="D571" s="1"/>
      <c r="E571" s="8"/>
      <c r="F571" s="8"/>
      <c r="G571" s="8"/>
      <c r="H571" s="5"/>
      <c r="I571" s="5"/>
      <c r="J571" s="5"/>
    </row>
    <row r="572" spans="2:10">
      <c r="B572" s="1"/>
      <c r="C572" s="1"/>
      <c r="D572" s="1"/>
      <c r="E572" s="8"/>
      <c r="F572" s="8"/>
      <c r="G572" s="8"/>
      <c r="H572" s="5"/>
      <c r="I572" s="5"/>
      <c r="J572" s="5"/>
    </row>
    <row r="573" spans="2:10">
      <c r="B573" s="1"/>
      <c r="C573" s="1"/>
      <c r="D573" s="1"/>
      <c r="E573" s="8"/>
      <c r="F573" s="8"/>
      <c r="G573" s="8"/>
      <c r="H573" s="5"/>
      <c r="I573" s="5"/>
      <c r="J573" s="5"/>
    </row>
    <row r="574" spans="2:10">
      <c r="B574" s="1"/>
      <c r="C574" s="1"/>
      <c r="D574" s="1"/>
      <c r="E574" s="8"/>
      <c r="F574" s="8"/>
      <c r="G574" s="8"/>
      <c r="H574" s="5"/>
      <c r="I574" s="5"/>
      <c r="J574" s="5"/>
    </row>
    <row r="575" spans="2:10">
      <c r="B575" s="1"/>
      <c r="C575" s="1"/>
      <c r="D575" s="1"/>
      <c r="E575" s="8"/>
      <c r="F575" s="8"/>
      <c r="G575" s="8"/>
      <c r="H575" s="5"/>
      <c r="I575" s="5"/>
      <c r="J575" s="5"/>
    </row>
    <row r="576" spans="2:10">
      <c r="B576" s="1"/>
      <c r="C576" s="1"/>
      <c r="D576" s="1"/>
      <c r="E576" s="8"/>
      <c r="F576" s="8"/>
      <c r="G576" s="8"/>
      <c r="H576" s="5"/>
      <c r="I576" s="5"/>
      <c r="J576" s="5"/>
    </row>
    <row r="577" spans="2:10">
      <c r="B577" s="1"/>
      <c r="C577" s="1"/>
      <c r="D577" s="1"/>
      <c r="E577" s="8"/>
      <c r="F577" s="8"/>
      <c r="G577" s="8"/>
      <c r="H577" s="5"/>
      <c r="I577" s="5"/>
      <c r="J577" s="5"/>
    </row>
    <row r="578" spans="2:10">
      <c r="B578" s="1"/>
      <c r="C578" s="1"/>
      <c r="D578" s="1"/>
      <c r="E578" s="8"/>
      <c r="F578" s="8"/>
      <c r="G578" s="8"/>
      <c r="H578" s="5"/>
      <c r="I578" s="5"/>
      <c r="J578" s="5"/>
    </row>
    <row r="579" spans="2:10">
      <c r="B579" s="1"/>
      <c r="C579" s="1"/>
      <c r="D579" s="1"/>
      <c r="E579" s="8"/>
      <c r="F579" s="8"/>
      <c r="G579" s="8"/>
      <c r="H579" s="5"/>
      <c r="I579" s="5"/>
      <c r="J579" s="5"/>
    </row>
    <row r="580" spans="2:10">
      <c r="B580" s="1"/>
      <c r="C580" s="1"/>
      <c r="D580" s="1"/>
      <c r="E580" s="8"/>
      <c r="F580" s="8"/>
      <c r="G580" s="8"/>
      <c r="H580" s="5"/>
      <c r="I580" s="5"/>
      <c r="J580" s="5"/>
    </row>
    <row r="581" spans="2:10">
      <c r="B581" s="1"/>
      <c r="C581" s="1"/>
      <c r="D581" s="1"/>
      <c r="E581" s="8"/>
      <c r="F581" s="8"/>
      <c r="G581" s="8"/>
      <c r="H581" s="5"/>
      <c r="I581" s="5"/>
      <c r="J581" s="5"/>
    </row>
    <row r="582" spans="2:10">
      <c r="B582" s="1"/>
      <c r="C582" s="1"/>
      <c r="D582" s="1"/>
      <c r="E582" s="8"/>
      <c r="F582" s="8"/>
      <c r="G582" s="8"/>
      <c r="H582" s="5"/>
      <c r="I582" s="5"/>
      <c r="J582" s="5"/>
    </row>
    <row r="583" spans="2:10">
      <c r="B583" s="1"/>
      <c r="C583" s="1"/>
      <c r="D583" s="1"/>
      <c r="E583" s="8"/>
      <c r="F583" s="8"/>
      <c r="G583" s="8"/>
      <c r="H583" s="5"/>
      <c r="I583" s="5"/>
      <c r="J583" s="5"/>
    </row>
    <row r="584" spans="2:10">
      <c r="B584" s="1"/>
      <c r="C584" s="1"/>
      <c r="D584" s="1"/>
      <c r="E584" s="8"/>
      <c r="F584" s="8"/>
      <c r="G584" s="8"/>
      <c r="H584" s="5"/>
      <c r="I584" s="5"/>
      <c r="J584" s="5"/>
    </row>
    <row r="585" spans="2:10">
      <c r="B585" s="1"/>
      <c r="C585" s="1"/>
      <c r="D585" s="1"/>
      <c r="E585" s="8"/>
      <c r="F585" s="8"/>
      <c r="G585" s="8"/>
      <c r="H585" s="5"/>
      <c r="I585" s="5"/>
      <c r="J585" s="5"/>
    </row>
    <row r="586" spans="2:10">
      <c r="B586" s="1"/>
      <c r="C586" s="1"/>
      <c r="D586" s="1"/>
      <c r="E586" s="8"/>
      <c r="F586" s="8"/>
      <c r="G586" s="8"/>
      <c r="H586" s="5"/>
      <c r="I586" s="5"/>
      <c r="J586" s="5"/>
    </row>
    <row r="587" spans="2:10">
      <c r="B587" s="1"/>
      <c r="C587" s="1"/>
      <c r="D587" s="1"/>
      <c r="E587" s="8"/>
      <c r="F587" s="8"/>
      <c r="G587" s="8"/>
      <c r="H587" s="5"/>
      <c r="I587" s="5"/>
      <c r="J587" s="5"/>
    </row>
    <row r="588" spans="2:10">
      <c r="B588" s="1"/>
      <c r="C588" s="1"/>
      <c r="D588" s="1"/>
      <c r="E588" s="8"/>
      <c r="F588" s="8"/>
      <c r="G588" s="8"/>
      <c r="H588" s="5"/>
      <c r="I588" s="5"/>
      <c r="J588" s="5"/>
    </row>
    <row r="589" spans="2:10">
      <c r="B589" s="1"/>
      <c r="C589" s="1"/>
      <c r="D589" s="1"/>
      <c r="E589" s="8"/>
      <c r="F589" s="8"/>
      <c r="G589" s="8"/>
      <c r="H589" s="5"/>
      <c r="I589" s="5"/>
      <c r="J589" s="5"/>
    </row>
    <row r="590" spans="2:10">
      <c r="B590" s="1"/>
      <c r="C590" s="1"/>
      <c r="D590" s="1"/>
      <c r="E590" s="8"/>
      <c r="F590" s="8"/>
      <c r="G590" s="8"/>
      <c r="H590" s="5"/>
      <c r="I590" s="5"/>
      <c r="J590" s="5"/>
    </row>
    <row r="591" spans="2:10">
      <c r="B591" s="1"/>
      <c r="C591" s="1"/>
      <c r="D591" s="1"/>
      <c r="E591" s="8"/>
      <c r="F591" s="8"/>
      <c r="G591" s="8"/>
      <c r="H591" s="5"/>
      <c r="I591" s="5"/>
      <c r="J591" s="5"/>
    </row>
    <row r="592" spans="2:10">
      <c r="B592" s="1"/>
      <c r="C592" s="1"/>
      <c r="D592" s="1"/>
      <c r="E592" s="8"/>
      <c r="F592" s="8"/>
      <c r="G592" s="8"/>
      <c r="H592" s="5"/>
      <c r="I592" s="5"/>
      <c r="J592" s="5"/>
    </row>
    <row r="593" spans="2:10">
      <c r="B593" s="1"/>
      <c r="C593" s="1"/>
      <c r="D593" s="1"/>
      <c r="E593" s="8"/>
      <c r="F593" s="8"/>
      <c r="G593" s="8"/>
      <c r="H593" s="5"/>
      <c r="I593" s="5"/>
      <c r="J593" s="5"/>
    </row>
    <row r="594" spans="2:10">
      <c r="B594" s="1"/>
      <c r="C594" s="1"/>
      <c r="D594" s="1"/>
      <c r="E594" s="8"/>
      <c r="F594" s="8"/>
      <c r="G594" s="8"/>
      <c r="H594" s="5"/>
      <c r="I594" s="5"/>
      <c r="J594" s="5"/>
    </row>
    <row r="595" spans="2:10">
      <c r="B595" s="1"/>
      <c r="C595" s="1"/>
      <c r="D595" s="1"/>
      <c r="E595" s="8"/>
      <c r="F595" s="8"/>
      <c r="G595" s="8"/>
      <c r="H595" s="5"/>
      <c r="I595" s="5"/>
      <c r="J595" s="5"/>
    </row>
    <row r="596" spans="2:10">
      <c r="B596" s="1"/>
      <c r="C596" s="1"/>
      <c r="D596" s="1"/>
      <c r="E596" s="8"/>
      <c r="F596" s="8"/>
      <c r="G596" s="8"/>
      <c r="H596" s="5"/>
      <c r="I596" s="5"/>
      <c r="J596" s="5"/>
    </row>
    <row r="597" spans="2:10">
      <c r="B597" s="1"/>
      <c r="C597" s="1"/>
      <c r="D597" s="1"/>
      <c r="E597" s="8"/>
      <c r="F597" s="8"/>
      <c r="G597" s="8"/>
      <c r="H597" s="5"/>
      <c r="I597" s="5"/>
      <c r="J597" s="5"/>
    </row>
    <row r="598" spans="2:10">
      <c r="B598" s="1"/>
      <c r="C598" s="1"/>
      <c r="D598" s="1"/>
      <c r="E598" s="8"/>
      <c r="F598" s="8"/>
      <c r="G598" s="8"/>
      <c r="H598" s="5"/>
      <c r="I598" s="5"/>
      <c r="J598" s="5"/>
    </row>
    <row r="599" spans="2:10">
      <c r="B599" s="1"/>
      <c r="C599" s="1"/>
      <c r="D599" s="1"/>
      <c r="E599" s="8"/>
      <c r="F599" s="8"/>
      <c r="G599" s="8"/>
      <c r="H599" s="5"/>
      <c r="I599" s="5"/>
      <c r="J599" s="5"/>
    </row>
    <row r="600" spans="2:10">
      <c r="B600" s="1"/>
      <c r="C600" s="1"/>
      <c r="D600" s="1"/>
      <c r="E600" s="8"/>
      <c r="F600" s="8"/>
      <c r="G600" s="8"/>
      <c r="H600" s="5"/>
      <c r="I600" s="5"/>
      <c r="J600" s="5"/>
    </row>
    <row r="601" spans="2:10">
      <c r="B601" s="1"/>
      <c r="C601" s="1"/>
      <c r="D601" s="1"/>
      <c r="E601" s="8"/>
      <c r="F601" s="8"/>
      <c r="G601" s="8"/>
      <c r="H601" s="5"/>
      <c r="I601" s="5"/>
      <c r="J601" s="5"/>
    </row>
    <row r="602" spans="2:10">
      <c r="B602" s="1"/>
      <c r="C602" s="1"/>
      <c r="D602" s="1"/>
      <c r="E602" s="8"/>
      <c r="F602" s="8"/>
      <c r="G602" s="8"/>
      <c r="H602" s="5"/>
      <c r="I602" s="5"/>
      <c r="J602" s="5"/>
    </row>
    <row r="603" spans="2:10">
      <c r="B603" s="1"/>
      <c r="C603" s="1"/>
      <c r="D603" s="1"/>
      <c r="E603" s="8"/>
      <c r="F603" s="8"/>
      <c r="G603" s="8"/>
      <c r="H603" s="5"/>
      <c r="I603" s="5"/>
      <c r="J603" s="5"/>
    </row>
    <row r="604" spans="2:10">
      <c r="B604" s="1"/>
      <c r="C604" s="1"/>
      <c r="D604" s="1"/>
      <c r="E604" s="8"/>
      <c r="F604" s="8"/>
      <c r="G604" s="8"/>
      <c r="H604" s="5"/>
      <c r="I604" s="5"/>
      <c r="J604" s="5"/>
    </row>
    <row r="605" spans="2:10">
      <c r="B605" s="1"/>
      <c r="C605" s="1"/>
      <c r="D605" s="1"/>
      <c r="E605" s="8"/>
      <c r="F605" s="8"/>
      <c r="G605" s="8"/>
      <c r="H605" s="5"/>
      <c r="I605" s="5"/>
      <c r="J605" s="5"/>
    </row>
    <row r="606" spans="2:10">
      <c r="B606" s="1"/>
      <c r="C606" s="1"/>
      <c r="D606" s="1"/>
      <c r="E606" s="8"/>
      <c r="F606" s="8"/>
      <c r="G606" s="8"/>
      <c r="H606" s="5"/>
      <c r="I606" s="5"/>
      <c r="J606" s="5"/>
    </row>
    <row r="607" spans="2:10">
      <c r="B607" s="1"/>
      <c r="C607" s="1"/>
      <c r="D607" s="1"/>
      <c r="E607" s="8"/>
      <c r="F607" s="8"/>
      <c r="G607" s="8"/>
      <c r="H607" s="5"/>
      <c r="I607" s="5"/>
      <c r="J607" s="5"/>
    </row>
    <row r="608" spans="2:10">
      <c r="B608" s="1"/>
      <c r="C608" s="1"/>
      <c r="D608" s="1"/>
      <c r="E608" s="8"/>
      <c r="F608" s="8"/>
      <c r="G608" s="8"/>
      <c r="H608" s="5"/>
      <c r="I608" s="5"/>
      <c r="J608" s="5"/>
    </row>
    <row r="609" spans="2:10">
      <c r="B609" s="1"/>
      <c r="C609" s="1"/>
      <c r="D609" s="1"/>
      <c r="E609" s="8"/>
      <c r="F609" s="8"/>
      <c r="G609" s="8"/>
      <c r="H609" s="5"/>
      <c r="I609" s="5"/>
      <c r="J609" s="5"/>
    </row>
    <row r="610" spans="2:10">
      <c r="B610" s="1"/>
      <c r="C610" s="1"/>
      <c r="D610" s="1"/>
      <c r="E610" s="8"/>
      <c r="F610" s="8"/>
      <c r="G610" s="8"/>
      <c r="H610" s="5"/>
      <c r="I610" s="5"/>
      <c r="J610" s="5"/>
    </row>
    <row r="611" spans="2:10">
      <c r="B611" s="1"/>
      <c r="C611" s="1"/>
      <c r="D611" s="1"/>
      <c r="E611" s="8"/>
      <c r="F611" s="8"/>
      <c r="G611" s="8"/>
      <c r="H611" s="5"/>
      <c r="I611" s="5"/>
      <c r="J611" s="5"/>
    </row>
    <row r="612" spans="2:10">
      <c r="B612" s="1"/>
      <c r="C612" s="1"/>
      <c r="D612" s="1"/>
      <c r="E612" s="8"/>
      <c r="F612" s="8"/>
      <c r="G612" s="8"/>
      <c r="H612" s="5"/>
      <c r="I612" s="5"/>
      <c r="J612" s="5"/>
    </row>
    <row r="613" spans="2:10">
      <c r="B613" s="1"/>
      <c r="C613" s="1"/>
      <c r="D613" s="1"/>
      <c r="E613" s="8"/>
      <c r="F613" s="8"/>
      <c r="G613" s="8"/>
      <c r="H613" s="5"/>
      <c r="I613" s="5"/>
      <c r="J613" s="5"/>
    </row>
    <row r="614" spans="2:10">
      <c r="B614" s="1"/>
      <c r="C614" s="1"/>
      <c r="D614" s="1"/>
      <c r="E614" s="8"/>
      <c r="F614" s="8"/>
      <c r="G614" s="8"/>
      <c r="H614" s="5"/>
      <c r="I614" s="5"/>
      <c r="J614" s="5"/>
    </row>
    <row r="615" spans="2:10">
      <c r="B615" s="1"/>
      <c r="C615" s="1"/>
      <c r="D615" s="1"/>
      <c r="E615" s="8"/>
      <c r="F615" s="8"/>
      <c r="G615" s="8"/>
      <c r="H615" s="5"/>
      <c r="I615" s="5"/>
      <c r="J615" s="5"/>
    </row>
    <row r="616" spans="2:10">
      <c r="B616" s="1"/>
      <c r="C616" s="1"/>
      <c r="D616" s="1"/>
      <c r="E616" s="8"/>
      <c r="F616" s="8"/>
      <c r="G616" s="8"/>
      <c r="H616" s="5"/>
      <c r="I616" s="5"/>
      <c r="J616" s="5"/>
    </row>
    <row r="617" spans="2:10">
      <c r="B617" s="1"/>
      <c r="C617" s="1"/>
      <c r="D617" s="1"/>
      <c r="E617" s="8"/>
      <c r="F617" s="8"/>
      <c r="G617" s="8"/>
      <c r="H617" s="5"/>
      <c r="I617" s="5"/>
      <c r="J617" s="5"/>
    </row>
    <row r="618" spans="2:10">
      <c r="B618" s="1"/>
      <c r="C618" s="1"/>
      <c r="D618" s="1"/>
      <c r="E618" s="8"/>
      <c r="F618" s="8"/>
      <c r="G618" s="8"/>
      <c r="H618" s="5"/>
      <c r="I618" s="5"/>
      <c r="J618" s="5"/>
    </row>
    <row r="619" spans="2:10">
      <c r="B619" s="1"/>
      <c r="C619" s="1"/>
      <c r="D619" s="1"/>
      <c r="E619" s="8"/>
      <c r="F619" s="8"/>
      <c r="G619" s="8"/>
      <c r="H619" s="5"/>
      <c r="I619" s="5"/>
      <c r="J619" s="5"/>
    </row>
    <row r="620" spans="2:10">
      <c r="B620" s="1"/>
      <c r="C620" s="1"/>
      <c r="D620" s="1"/>
      <c r="E620" s="8"/>
      <c r="F620" s="8"/>
      <c r="G620" s="8"/>
      <c r="H620" s="5"/>
      <c r="I620" s="5"/>
      <c r="J620" s="5"/>
    </row>
    <row r="621" spans="2:10">
      <c r="B621" s="1"/>
      <c r="C621" s="1"/>
      <c r="D621" s="1"/>
      <c r="E621" s="8"/>
      <c r="F621" s="8"/>
      <c r="G621" s="8"/>
      <c r="H621" s="5"/>
      <c r="I621" s="5"/>
      <c r="J621" s="5"/>
    </row>
    <row r="622" spans="2:10">
      <c r="B622" s="1"/>
      <c r="C622" s="1"/>
      <c r="D622" s="1"/>
      <c r="E622" s="8"/>
      <c r="F622" s="8"/>
      <c r="G622" s="8"/>
      <c r="H622" s="5"/>
      <c r="I622" s="5"/>
      <c r="J622" s="5"/>
    </row>
    <row r="623" spans="2:10">
      <c r="B623" s="1"/>
      <c r="C623" s="1"/>
      <c r="D623" s="1"/>
      <c r="E623" s="8"/>
      <c r="F623" s="8"/>
      <c r="G623" s="8"/>
      <c r="H623" s="5"/>
      <c r="I623" s="5"/>
      <c r="J623" s="5"/>
    </row>
    <row r="624" spans="2:10">
      <c r="B624" s="1"/>
      <c r="C624" s="1"/>
      <c r="D624" s="1"/>
      <c r="E624" s="8"/>
      <c r="F624" s="8"/>
      <c r="G624" s="8"/>
      <c r="H624" s="5"/>
      <c r="I624" s="5"/>
      <c r="J624" s="5"/>
    </row>
    <row r="625" spans="2:10">
      <c r="B625" s="1"/>
      <c r="C625" s="1"/>
      <c r="D625" s="1"/>
      <c r="E625" s="8"/>
      <c r="F625" s="8"/>
      <c r="G625" s="8"/>
      <c r="H625" s="5"/>
      <c r="I625" s="5"/>
      <c r="J625" s="5"/>
    </row>
    <row r="626" spans="2:10">
      <c r="B626" s="1"/>
      <c r="C626" s="1"/>
      <c r="D626" s="1"/>
      <c r="E626" s="8"/>
      <c r="F626" s="8"/>
      <c r="G626" s="8"/>
      <c r="H626" s="5"/>
      <c r="I626" s="5"/>
      <c r="J626" s="5"/>
    </row>
    <row r="627" spans="2:10">
      <c r="B627" s="1"/>
      <c r="C627" s="1"/>
      <c r="D627" s="1"/>
      <c r="E627" s="8"/>
      <c r="F627" s="8"/>
      <c r="G627" s="8"/>
      <c r="H627" s="5"/>
      <c r="I627" s="5"/>
      <c r="J627" s="5"/>
    </row>
    <row r="628" spans="2:10">
      <c r="B628" s="1"/>
      <c r="C628" s="1"/>
      <c r="D628" s="1"/>
      <c r="E628" s="8"/>
      <c r="F628" s="8"/>
      <c r="G628" s="8"/>
      <c r="H628" s="5"/>
      <c r="I628" s="5"/>
      <c r="J628" s="5"/>
    </row>
    <row r="629" spans="2:10">
      <c r="B629" s="1"/>
      <c r="C629" s="1"/>
      <c r="D629" s="1"/>
      <c r="E629" s="8"/>
      <c r="F629" s="8"/>
      <c r="G629" s="8"/>
      <c r="H629" s="5"/>
      <c r="I629" s="5"/>
      <c r="J629" s="5"/>
    </row>
    <row r="630" spans="2:10">
      <c r="B630" s="1"/>
      <c r="C630" s="1"/>
      <c r="D630" s="1"/>
      <c r="E630" s="8"/>
      <c r="F630" s="8"/>
      <c r="G630" s="8"/>
      <c r="H630" s="5"/>
      <c r="I630" s="5"/>
      <c r="J630" s="5"/>
    </row>
    <row r="631" spans="2:10">
      <c r="B631" s="1"/>
      <c r="C631" s="1"/>
      <c r="D631" s="1"/>
      <c r="E631" s="8"/>
      <c r="F631" s="8"/>
      <c r="G631" s="8"/>
      <c r="H631" s="5"/>
      <c r="I631" s="5"/>
      <c r="J631" s="5"/>
    </row>
    <row r="632" spans="2:10">
      <c r="B632" s="1"/>
      <c r="C632" s="1"/>
      <c r="D632" s="1"/>
      <c r="E632" s="8"/>
      <c r="F632" s="8"/>
      <c r="G632" s="8"/>
      <c r="H632" s="5"/>
      <c r="I632" s="5"/>
      <c r="J632" s="5"/>
    </row>
    <row r="633" spans="2:10">
      <c r="B633" s="1"/>
      <c r="C633" s="1"/>
      <c r="D633" s="1"/>
      <c r="E633" s="8"/>
      <c r="F633" s="8"/>
      <c r="G633" s="8"/>
      <c r="H633" s="5"/>
      <c r="I633" s="5"/>
      <c r="J633" s="5"/>
    </row>
    <row r="634" spans="2:10">
      <c r="B634" s="1"/>
      <c r="C634" s="1"/>
      <c r="D634" s="1"/>
      <c r="E634" s="8"/>
      <c r="F634" s="8"/>
      <c r="G634" s="8"/>
      <c r="H634" s="5"/>
      <c r="I634" s="5"/>
      <c r="J634" s="5"/>
    </row>
    <row r="635" spans="2:10">
      <c r="B635" s="1"/>
      <c r="C635" s="1"/>
      <c r="D635" s="1"/>
      <c r="E635" s="8"/>
      <c r="F635" s="8"/>
      <c r="G635" s="8"/>
      <c r="H635" s="5"/>
      <c r="I635" s="5"/>
      <c r="J635" s="5"/>
    </row>
    <row r="636" spans="2:10">
      <c r="B636" s="1"/>
      <c r="C636" s="1"/>
      <c r="D636" s="1"/>
      <c r="E636" s="8"/>
      <c r="F636" s="8"/>
      <c r="G636" s="8"/>
      <c r="H636" s="5"/>
      <c r="I636" s="5"/>
      <c r="J636" s="5"/>
    </row>
    <row r="637" spans="2:10">
      <c r="B637" s="1"/>
      <c r="C637" s="1"/>
      <c r="D637" s="1"/>
      <c r="E637" s="8"/>
      <c r="F637" s="8"/>
      <c r="G637" s="8"/>
      <c r="H637" s="5"/>
      <c r="I637" s="5"/>
      <c r="J637" s="5"/>
    </row>
    <row r="638" spans="2:10">
      <c r="B638" s="1"/>
      <c r="C638" s="1"/>
      <c r="D638" s="1"/>
      <c r="E638" s="8"/>
      <c r="F638" s="8"/>
      <c r="G638" s="8"/>
      <c r="H638" s="5"/>
      <c r="I638" s="5"/>
      <c r="J638" s="5"/>
    </row>
    <row r="639" spans="2:10">
      <c r="B639" s="1"/>
      <c r="C639" s="1"/>
      <c r="D639" s="1"/>
      <c r="E639" s="8"/>
      <c r="F639" s="8"/>
      <c r="G639" s="8"/>
      <c r="H639" s="5"/>
      <c r="I639" s="5"/>
      <c r="J639" s="5"/>
    </row>
    <row r="640" spans="2:10">
      <c r="B640" s="1"/>
      <c r="C640" s="1"/>
      <c r="D640" s="1"/>
      <c r="E640" s="8"/>
      <c r="F640" s="8"/>
      <c r="G640" s="8"/>
      <c r="H640" s="5"/>
      <c r="I640" s="5"/>
      <c r="J640" s="5"/>
    </row>
    <row r="641" spans="2:10">
      <c r="B641" s="1"/>
      <c r="C641" s="1"/>
      <c r="D641" s="1"/>
      <c r="E641" s="8"/>
      <c r="F641" s="8"/>
      <c r="G641" s="8"/>
      <c r="H641" s="5"/>
      <c r="I641" s="5"/>
      <c r="J641" s="5"/>
    </row>
    <row r="642" spans="2:10">
      <c r="B642" s="1"/>
      <c r="C642" s="1"/>
      <c r="D642" s="1"/>
      <c r="E642" s="8"/>
      <c r="F642" s="8"/>
      <c r="G642" s="8"/>
      <c r="H642" s="5"/>
      <c r="I642" s="5"/>
      <c r="J642" s="5"/>
    </row>
    <row r="643" spans="2:10">
      <c r="B643" s="1"/>
      <c r="C643" s="1"/>
      <c r="D643" s="1"/>
      <c r="E643" s="8"/>
      <c r="F643" s="8"/>
      <c r="G643" s="8"/>
      <c r="H643" s="5"/>
      <c r="I643" s="5"/>
      <c r="J643" s="5"/>
    </row>
    <row r="644" spans="2:10">
      <c r="B644" s="1"/>
      <c r="C644" s="1"/>
      <c r="D644" s="1"/>
      <c r="E644" s="8"/>
      <c r="F644" s="8"/>
      <c r="G644" s="8"/>
      <c r="H644" s="5"/>
      <c r="I644" s="5"/>
      <c r="J644" s="5"/>
    </row>
    <row r="645" spans="2:10">
      <c r="B645" s="1"/>
      <c r="C645" s="1"/>
      <c r="D645" s="1"/>
      <c r="E645" s="8"/>
      <c r="F645" s="8"/>
      <c r="G645" s="8"/>
      <c r="H645" s="5"/>
      <c r="I645" s="5"/>
      <c r="J645" s="5"/>
    </row>
    <row r="646" spans="2:10">
      <c r="B646" s="1"/>
      <c r="C646" s="1"/>
      <c r="D646" s="1"/>
      <c r="E646" s="8"/>
      <c r="F646" s="8"/>
      <c r="G646" s="8"/>
      <c r="H646" s="5"/>
      <c r="I646" s="5"/>
      <c r="J646" s="5"/>
    </row>
    <row r="647" spans="2:10">
      <c r="B647" s="1"/>
      <c r="C647" s="1"/>
      <c r="D647" s="1"/>
      <c r="E647" s="8"/>
      <c r="F647" s="8"/>
      <c r="G647" s="8"/>
      <c r="H647" s="5"/>
      <c r="I647" s="5"/>
      <c r="J647" s="5"/>
    </row>
    <row r="648" spans="2:10">
      <c r="B648" s="1"/>
      <c r="C648" s="1"/>
      <c r="D648" s="1"/>
      <c r="E648" s="8"/>
      <c r="F648" s="8"/>
      <c r="G648" s="8"/>
      <c r="H648" s="5"/>
      <c r="I648" s="5"/>
      <c r="J648" s="5"/>
    </row>
    <row r="649" spans="2:10">
      <c r="B649" s="1"/>
      <c r="C649" s="1"/>
      <c r="D649" s="1"/>
      <c r="E649" s="8"/>
      <c r="F649" s="8"/>
      <c r="G649" s="8"/>
      <c r="H649" s="5"/>
      <c r="I649" s="5"/>
      <c r="J649" s="5"/>
    </row>
    <row r="650" spans="2:10">
      <c r="B650" s="1"/>
      <c r="C650" s="1"/>
      <c r="D650" s="1"/>
      <c r="E650" s="8"/>
      <c r="F650" s="8"/>
      <c r="G650" s="8"/>
      <c r="H650" s="5"/>
      <c r="I650" s="5"/>
      <c r="J650" s="5"/>
    </row>
    <row r="651" spans="2:10">
      <c r="B651" s="1"/>
      <c r="C651" s="1"/>
      <c r="D651" s="1"/>
      <c r="E651" s="8"/>
      <c r="F651" s="8"/>
      <c r="G651" s="8"/>
      <c r="H651" s="5"/>
      <c r="I651" s="5"/>
      <c r="J651" s="5"/>
    </row>
    <row r="652" spans="2:10">
      <c r="B652" s="1"/>
      <c r="C652" s="1"/>
      <c r="D652" s="1"/>
      <c r="E652" s="8"/>
      <c r="F652" s="8"/>
      <c r="G652" s="8"/>
      <c r="H652" s="5"/>
      <c r="I652" s="5"/>
      <c r="J652" s="5"/>
    </row>
    <row r="653" spans="2:10">
      <c r="B653" s="1"/>
      <c r="C653" s="1"/>
      <c r="D653" s="1"/>
      <c r="E653" s="8"/>
      <c r="F653" s="8"/>
      <c r="G653" s="8"/>
      <c r="H653" s="5"/>
      <c r="I653" s="5"/>
      <c r="J653" s="5"/>
    </row>
    <row r="654" spans="2:10">
      <c r="B654" s="1"/>
      <c r="C654" s="1"/>
      <c r="D654" s="1"/>
      <c r="E654" s="8"/>
      <c r="F654" s="8"/>
      <c r="G654" s="8"/>
      <c r="H654" s="5"/>
      <c r="I654" s="5"/>
      <c r="J654" s="5"/>
    </row>
    <row r="655" spans="2:10">
      <c r="B655" s="1"/>
      <c r="C655" s="1"/>
      <c r="D655" s="1"/>
      <c r="E655" s="8"/>
      <c r="F655" s="8"/>
      <c r="G655" s="8"/>
      <c r="H655" s="5"/>
      <c r="I655" s="5"/>
      <c r="J655" s="5"/>
    </row>
    <row r="656" spans="2:10">
      <c r="B656" s="1"/>
      <c r="C656" s="1"/>
      <c r="D656" s="1"/>
      <c r="E656" s="8"/>
      <c r="F656" s="8"/>
      <c r="G656" s="8"/>
      <c r="H656" s="5"/>
      <c r="I656" s="5"/>
      <c r="J656" s="5"/>
    </row>
    <row r="657" spans="2:10">
      <c r="B657" s="1"/>
      <c r="C657" s="1"/>
      <c r="D657" s="1"/>
      <c r="E657" s="8"/>
      <c r="F657" s="8"/>
      <c r="G657" s="8"/>
      <c r="H657" s="5"/>
      <c r="I657" s="5"/>
      <c r="J657" s="5"/>
    </row>
    <row r="658" spans="2:10">
      <c r="B658" s="1"/>
      <c r="C658" s="1"/>
      <c r="D658" s="1"/>
      <c r="E658" s="8"/>
      <c r="F658" s="8"/>
      <c r="G658" s="8"/>
      <c r="H658" s="5"/>
      <c r="I658" s="5"/>
      <c r="J658" s="5"/>
    </row>
    <row r="659" spans="2:10">
      <c r="B659" s="1"/>
      <c r="C659" s="1"/>
      <c r="D659" s="1"/>
      <c r="E659" s="8"/>
      <c r="F659" s="8"/>
      <c r="G659" s="8"/>
      <c r="H659" s="5"/>
      <c r="I659" s="5"/>
      <c r="J659" s="5"/>
    </row>
    <row r="660" spans="2:10">
      <c r="B660" s="1"/>
      <c r="C660" s="1"/>
      <c r="D660" s="1"/>
      <c r="E660" s="8"/>
      <c r="F660" s="8"/>
      <c r="G660" s="8"/>
      <c r="H660" s="5"/>
      <c r="I660" s="5"/>
      <c r="J660" s="5"/>
    </row>
    <row r="661" spans="2:10">
      <c r="B661" s="1"/>
      <c r="C661" s="1"/>
      <c r="D661" s="1"/>
      <c r="E661" s="8"/>
      <c r="F661" s="8"/>
      <c r="G661" s="8"/>
      <c r="H661" s="5"/>
      <c r="I661" s="5"/>
      <c r="J661" s="5"/>
    </row>
    <row r="662" spans="2:10">
      <c r="B662" s="1"/>
      <c r="C662" s="1"/>
      <c r="D662" s="1"/>
      <c r="E662" s="8"/>
      <c r="F662" s="8"/>
      <c r="G662" s="8"/>
      <c r="H662" s="5"/>
      <c r="I662" s="5"/>
      <c r="J662" s="5"/>
    </row>
    <row r="663" spans="2:10">
      <c r="B663" s="1"/>
      <c r="C663" s="1"/>
      <c r="D663" s="1"/>
      <c r="E663" s="8"/>
      <c r="F663" s="8"/>
      <c r="G663" s="8"/>
      <c r="H663" s="5"/>
      <c r="I663" s="5"/>
      <c r="J663" s="5"/>
    </row>
    <row r="664" spans="2:10">
      <c r="B664" s="1"/>
      <c r="C664" s="1"/>
      <c r="D664" s="1"/>
      <c r="E664" s="8"/>
      <c r="F664" s="8"/>
      <c r="G664" s="8"/>
      <c r="H664" s="5"/>
      <c r="I664" s="5"/>
      <c r="J664" s="5"/>
    </row>
    <row r="665" spans="2:10">
      <c r="B665" s="1"/>
      <c r="C665" s="1"/>
      <c r="D665" s="1"/>
      <c r="E665" s="8"/>
      <c r="F665" s="8"/>
      <c r="G665" s="8"/>
      <c r="H665" s="5"/>
      <c r="I665" s="5"/>
      <c r="J665" s="5"/>
    </row>
    <row r="666" spans="2:10">
      <c r="B666" s="1"/>
      <c r="C666" s="1"/>
      <c r="D666" s="1"/>
      <c r="E666" s="8"/>
      <c r="F666" s="8"/>
      <c r="G666" s="8"/>
      <c r="H666" s="5"/>
      <c r="I666" s="5"/>
      <c r="J666" s="5"/>
    </row>
    <row r="667" spans="2:10">
      <c r="B667" s="1"/>
      <c r="C667" s="1"/>
      <c r="D667" s="1"/>
      <c r="E667" s="8"/>
      <c r="F667" s="8"/>
      <c r="G667" s="8"/>
      <c r="H667" s="5"/>
      <c r="I667" s="5"/>
      <c r="J667" s="5"/>
    </row>
    <row r="668" spans="2:10">
      <c r="B668" s="1"/>
      <c r="C668" s="1"/>
      <c r="D668" s="1"/>
      <c r="E668" s="8"/>
      <c r="F668" s="8"/>
      <c r="G668" s="8"/>
      <c r="H668" s="5"/>
      <c r="I668" s="5"/>
      <c r="J668" s="5"/>
    </row>
    <row r="669" spans="2:10">
      <c r="B669" s="1"/>
      <c r="C669" s="1"/>
      <c r="D669" s="1"/>
      <c r="E669" s="8"/>
      <c r="F669" s="8"/>
      <c r="G669" s="8"/>
      <c r="H669" s="5"/>
      <c r="I669" s="5"/>
      <c r="J669" s="5"/>
    </row>
    <row r="670" spans="2:10">
      <c r="B670" s="1"/>
      <c r="C670" s="1"/>
      <c r="D670" s="1"/>
      <c r="E670" s="8"/>
      <c r="F670" s="8"/>
      <c r="G670" s="8"/>
      <c r="H670" s="5"/>
      <c r="I670" s="5"/>
      <c r="J670" s="5"/>
    </row>
    <row r="671" spans="2:10">
      <c r="B671" s="1"/>
      <c r="C671" s="1"/>
      <c r="D671" s="1"/>
      <c r="E671" s="8"/>
      <c r="F671" s="8"/>
      <c r="G671" s="8"/>
      <c r="H671" s="5"/>
      <c r="I671" s="5"/>
      <c r="J671" s="5"/>
    </row>
    <row r="672" spans="2:10">
      <c r="B672" s="1"/>
      <c r="C672" s="1"/>
      <c r="D672" s="1"/>
      <c r="E672" s="8"/>
      <c r="F672" s="8"/>
      <c r="G672" s="8"/>
      <c r="H672" s="5"/>
      <c r="I672" s="5"/>
      <c r="J672" s="5"/>
    </row>
    <row r="673" spans="2:10">
      <c r="B673" s="1"/>
      <c r="C673" s="1"/>
      <c r="D673" s="1"/>
      <c r="E673" s="8"/>
      <c r="F673" s="8"/>
      <c r="G673" s="8"/>
      <c r="H673" s="5"/>
      <c r="I673" s="5"/>
      <c r="J673" s="5"/>
    </row>
    <row r="674" spans="2:10">
      <c r="B674" s="1"/>
      <c r="C674" s="1"/>
      <c r="D674" s="1"/>
      <c r="E674" s="8"/>
      <c r="F674" s="8"/>
      <c r="G674" s="8"/>
      <c r="H674" s="5"/>
      <c r="I674" s="5"/>
      <c r="J674" s="5"/>
    </row>
    <row r="675" spans="2:10">
      <c r="B675" s="1"/>
      <c r="C675" s="1"/>
      <c r="D675" s="1"/>
      <c r="E675" s="8"/>
      <c r="F675" s="8"/>
      <c r="G675" s="8"/>
      <c r="H675" s="5"/>
      <c r="I675" s="5"/>
      <c r="J675" s="5"/>
    </row>
    <row r="676" spans="2:10">
      <c r="B676" s="1"/>
      <c r="C676" s="1"/>
      <c r="D676" s="1"/>
      <c r="E676" s="8"/>
      <c r="F676" s="8"/>
      <c r="G676" s="8"/>
      <c r="H676" s="5"/>
      <c r="I676" s="5"/>
      <c r="J676" s="5"/>
    </row>
    <row r="677" spans="2:10">
      <c r="B677" s="1"/>
      <c r="C677" s="1"/>
      <c r="D677" s="1"/>
      <c r="E677" s="8"/>
      <c r="F677" s="8"/>
      <c r="G677" s="8"/>
      <c r="H677" s="5"/>
      <c r="I677" s="5"/>
      <c r="J677" s="5"/>
    </row>
    <row r="678" spans="2:10">
      <c r="B678" s="1"/>
      <c r="C678" s="1"/>
      <c r="D678" s="1"/>
      <c r="E678" s="8"/>
      <c r="F678" s="8"/>
      <c r="G678" s="8"/>
      <c r="H678" s="5"/>
      <c r="I678" s="5"/>
      <c r="J678" s="5"/>
    </row>
    <row r="679" spans="2:10">
      <c r="B679" s="1"/>
      <c r="C679" s="1"/>
      <c r="D679" s="1"/>
      <c r="E679" s="8"/>
      <c r="F679" s="8"/>
      <c r="G679" s="8"/>
      <c r="H679" s="5"/>
      <c r="I679" s="5"/>
      <c r="J679" s="5"/>
    </row>
    <row r="680" spans="2:10">
      <c r="B680" s="1"/>
      <c r="C680" s="1"/>
      <c r="D680" s="1"/>
      <c r="E680" s="8"/>
      <c r="F680" s="8"/>
      <c r="G680" s="8"/>
      <c r="H680" s="5"/>
      <c r="I680" s="5"/>
      <c r="J680" s="5"/>
    </row>
    <row r="681" spans="2:10">
      <c r="B681" s="1"/>
      <c r="C681" s="1"/>
      <c r="D681" s="1"/>
      <c r="E681" s="8"/>
      <c r="F681" s="8"/>
      <c r="G681" s="8"/>
      <c r="H681" s="5"/>
      <c r="I681" s="5"/>
      <c r="J681" s="5"/>
    </row>
    <row r="682" spans="2:10">
      <c r="B682" s="1"/>
      <c r="C682" s="1"/>
      <c r="D682" s="1"/>
      <c r="E682" s="8"/>
      <c r="F682" s="8"/>
      <c r="G682" s="8"/>
      <c r="H682" s="5"/>
      <c r="I682" s="5"/>
      <c r="J682" s="5"/>
    </row>
    <row r="683" spans="2:10">
      <c r="B683" s="1"/>
      <c r="C683" s="1"/>
      <c r="D683" s="1"/>
      <c r="E683" s="8"/>
      <c r="F683" s="8"/>
      <c r="G683" s="8"/>
      <c r="H683" s="5"/>
      <c r="I683" s="5"/>
      <c r="J683" s="5"/>
    </row>
    <row r="684" spans="2:10">
      <c r="B684" s="1"/>
      <c r="C684" s="1"/>
      <c r="D684" s="1"/>
      <c r="E684" s="8"/>
      <c r="F684" s="8"/>
      <c r="G684" s="8"/>
      <c r="H684" s="5"/>
      <c r="I684" s="5"/>
      <c r="J684" s="5"/>
    </row>
    <row r="685" spans="2:10">
      <c r="B685" s="1"/>
      <c r="C685" s="1"/>
      <c r="D685" s="1"/>
      <c r="E685" s="8"/>
      <c r="F685" s="8"/>
      <c r="G685" s="8"/>
      <c r="H685" s="5"/>
      <c r="I685" s="5"/>
      <c r="J685" s="5"/>
    </row>
    <row r="686" spans="2:10">
      <c r="B686" s="1"/>
      <c r="C686" s="1"/>
      <c r="D686" s="1"/>
      <c r="E686" s="8"/>
      <c r="F686" s="8"/>
      <c r="G686" s="8"/>
      <c r="H686" s="5"/>
      <c r="I686" s="5"/>
      <c r="J686" s="5"/>
    </row>
    <row r="687" spans="2:10">
      <c r="B687" s="1"/>
      <c r="C687" s="1"/>
      <c r="D687" s="1"/>
      <c r="E687" s="8"/>
      <c r="F687" s="8"/>
      <c r="G687" s="8"/>
      <c r="H687" s="5"/>
      <c r="I687" s="5"/>
      <c r="J687" s="5"/>
    </row>
    <row r="688" spans="2:10">
      <c r="B688" s="1"/>
      <c r="C688" s="1"/>
      <c r="D688" s="1"/>
      <c r="E688" s="8"/>
      <c r="F688" s="8"/>
      <c r="G688" s="8"/>
      <c r="H688" s="5"/>
      <c r="I688" s="5"/>
      <c r="J688" s="5"/>
    </row>
    <row r="689" spans="2:10">
      <c r="B689" s="1"/>
      <c r="C689" s="1"/>
      <c r="D689" s="1"/>
      <c r="E689" s="8"/>
      <c r="F689" s="8"/>
      <c r="G689" s="8"/>
      <c r="H689" s="5"/>
      <c r="I689" s="5"/>
      <c r="J689" s="5"/>
    </row>
    <row r="690" spans="2:10">
      <c r="B690" s="1"/>
      <c r="C690" s="1"/>
      <c r="D690" s="1"/>
      <c r="E690" s="8"/>
      <c r="F690" s="8"/>
      <c r="G690" s="8"/>
      <c r="H690" s="5"/>
      <c r="I690" s="5"/>
      <c r="J690" s="5"/>
    </row>
    <row r="691" spans="2:10">
      <c r="B691" s="1"/>
      <c r="C691" s="1"/>
      <c r="D691" s="1"/>
      <c r="E691" s="8"/>
      <c r="F691" s="8"/>
      <c r="G691" s="8"/>
      <c r="H691" s="5"/>
      <c r="I691" s="5"/>
      <c r="J691" s="5"/>
    </row>
    <row r="692" spans="2:10">
      <c r="B692" s="1"/>
      <c r="C692" s="1"/>
      <c r="D692" s="1"/>
      <c r="E692" s="8"/>
      <c r="F692" s="8"/>
      <c r="G692" s="8"/>
      <c r="H692" s="5"/>
      <c r="I692" s="5"/>
      <c r="J692" s="5"/>
    </row>
    <row r="693" spans="2:10">
      <c r="B693" s="1"/>
      <c r="C693" s="1"/>
      <c r="D693" s="1"/>
      <c r="E693" s="8"/>
      <c r="F693" s="8"/>
      <c r="G693" s="8"/>
      <c r="H693" s="5"/>
      <c r="I693" s="5"/>
      <c r="J693" s="5"/>
    </row>
    <row r="694" spans="2:10">
      <c r="B694" s="1"/>
      <c r="C694" s="1"/>
      <c r="D694" s="1"/>
      <c r="E694" s="8"/>
      <c r="F694" s="8"/>
      <c r="G694" s="8"/>
      <c r="H694" s="5"/>
      <c r="I694" s="5"/>
      <c r="J694" s="5"/>
    </row>
    <row r="695" spans="2:10">
      <c r="B695" s="1"/>
      <c r="C695" s="1"/>
      <c r="D695" s="1"/>
      <c r="E695" s="8"/>
      <c r="F695" s="8"/>
      <c r="G695" s="8"/>
      <c r="H695" s="5"/>
      <c r="I695" s="5"/>
      <c r="J695" s="5"/>
    </row>
    <row r="696" spans="2:10">
      <c r="B696" s="1"/>
      <c r="C696" s="1"/>
      <c r="D696" s="1"/>
      <c r="E696" s="8"/>
      <c r="F696" s="8"/>
      <c r="G696" s="8"/>
      <c r="H696" s="5"/>
      <c r="I696" s="5"/>
      <c r="J696" s="5"/>
    </row>
    <row r="697" spans="2:10">
      <c r="B697" s="1"/>
      <c r="C697" s="1"/>
      <c r="D697" s="1"/>
      <c r="E697" s="8"/>
      <c r="F697" s="8"/>
      <c r="G697" s="8"/>
      <c r="H697" s="5"/>
      <c r="I697" s="5"/>
      <c r="J697" s="5"/>
    </row>
    <row r="698" spans="2:10">
      <c r="B698" s="1"/>
      <c r="C698" s="1"/>
      <c r="D698" s="1"/>
      <c r="E698" s="8"/>
      <c r="F698" s="8"/>
      <c r="G698" s="8"/>
      <c r="H698" s="5"/>
      <c r="I698" s="5"/>
      <c r="J698" s="5"/>
    </row>
    <row r="699" spans="2:10">
      <c r="B699" s="1"/>
      <c r="C699" s="1"/>
      <c r="D699" s="1"/>
      <c r="E699" s="8"/>
      <c r="F699" s="8"/>
      <c r="G699" s="8"/>
      <c r="H699" s="5"/>
      <c r="I699" s="5"/>
      <c r="J699" s="5"/>
    </row>
    <row r="700" spans="2:10">
      <c r="B700" s="1"/>
      <c r="C700" s="1"/>
      <c r="D700" s="1"/>
      <c r="E700" s="8"/>
      <c r="F700" s="8"/>
      <c r="G700" s="8"/>
      <c r="H700" s="5"/>
      <c r="I700" s="5"/>
      <c r="J700" s="5"/>
    </row>
    <row r="701" spans="2:10">
      <c r="B701" s="1"/>
      <c r="C701" s="1"/>
      <c r="D701" s="1"/>
      <c r="E701" s="8"/>
      <c r="F701" s="8"/>
      <c r="G701" s="8"/>
      <c r="H701" s="5"/>
      <c r="I701" s="5"/>
      <c r="J701" s="5"/>
    </row>
    <row r="702" spans="2:10">
      <c r="B702" s="1"/>
      <c r="C702" s="1"/>
      <c r="D702" s="1"/>
      <c r="E702" s="8"/>
      <c r="F702" s="8"/>
      <c r="G702" s="8"/>
      <c r="H702" s="5"/>
      <c r="I702" s="5"/>
      <c r="J702" s="5"/>
    </row>
    <row r="703" spans="2:10">
      <c r="B703" s="1"/>
      <c r="C703" s="1"/>
      <c r="D703" s="1"/>
      <c r="E703" s="8"/>
      <c r="F703" s="8"/>
      <c r="G703" s="8"/>
      <c r="H703" s="5"/>
      <c r="I703" s="5"/>
      <c r="J703" s="5"/>
    </row>
    <row r="704" spans="2:10">
      <c r="B704" s="1"/>
      <c r="C704" s="1"/>
      <c r="D704" s="1"/>
      <c r="E704" s="8"/>
      <c r="F704" s="8"/>
      <c r="G704" s="8"/>
      <c r="H704" s="5"/>
      <c r="I704" s="5"/>
      <c r="J704" s="5"/>
    </row>
    <row r="705" spans="2:10">
      <c r="B705" s="1"/>
      <c r="C705" s="1"/>
      <c r="D705" s="1"/>
      <c r="E705" s="8"/>
      <c r="F705" s="8"/>
      <c r="G705" s="8"/>
      <c r="H705" s="5"/>
      <c r="I705" s="5"/>
      <c r="J705" s="5"/>
    </row>
    <row r="706" spans="2:10">
      <c r="B706" s="1"/>
      <c r="C706" s="1"/>
      <c r="D706" s="1"/>
      <c r="E706" s="8"/>
      <c r="F706" s="8"/>
      <c r="G706" s="8"/>
      <c r="H706" s="5"/>
      <c r="I706" s="5"/>
      <c r="J706" s="5"/>
    </row>
    <row r="707" spans="2:10">
      <c r="B707" s="1"/>
      <c r="C707" s="1"/>
      <c r="D707" s="1"/>
      <c r="E707" s="8"/>
      <c r="F707" s="8"/>
      <c r="G707" s="8"/>
      <c r="H707" s="5"/>
      <c r="I707" s="5"/>
      <c r="J707" s="5"/>
    </row>
    <row r="708" spans="2:10">
      <c r="B708" s="1"/>
      <c r="C708" s="1"/>
      <c r="D708" s="1"/>
      <c r="E708" s="8"/>
      <c r="F708" s="8"/>
      <c r="G708" s="8"/>
      <c r="H708" s="5"/>
      <c r="I708" s="5"/>
      <c r="J708" s="5"/>
    </row>
    <row r="709" spans="2:10">
      <c r="B709" s="1"/>
      <c r="C709" s="1"/>
      <c r="D709" s="1"/>
      <c r="E709" s="8"/>
      <c r="F709" s="8"/>
      <c r="G709" s="8"/>
      <c r="H709" s="5"/>
      <c r="I709" s="5"/>
      <c r="J709" s="5"/>
    </row>
    <row r="710" spans="2:10">
      <c r="B710" s="1"/>
      <c r="C710" s="1"/>
      <c r="D710" s="1"/>
      <c r="E710" s="8"/>
      <c r="F710" s="8"/>
      <c r="G710" s="8"/>
      <c r="H710" s="5"/>
      <c r="I710" s="5"/>
      <c r="J710" s="5"/>
    </row>
    <row r="711" spans="2:10">
      <c r="B711" s="1"/>
      <c r="C711" s="1"/>
      <c r="D711" s="1"/>
      <c r="E711" s="8"/>
      <c r="F711" s="8"/>
      <c r="G711" s="8"/>
      <c r="H711" s="5"/>
      <c r="I711" s="5"/>
      <c r="J711" s="5"/>
    </row>
    <row r="712" spans="2:10">
      <c r="B712" s="1"/>
      <c r="C712" s="1"/>
      <c r="D712" s="1"/>
      <c r="E712" s="8"/>
      <c r="F712" s="8"/>
      <c r="G712" s="8"/>
      <c r="H712" s="5"/>
      <c r="I712" s="5"/>
      <c r="J712" s="5"/>
    </row>
    <row r="713" spans="2:10">
      <c r="B713" s="1"/>
      <c r="C713" s="1"/>
      <c r="D713" s="1"/>
      <c r="E713" s="8"/>
      <c r="F713" s="8"/>
      <c r="G713" s="8"/>
      <c r="H713" s="5"/>
      <c r="I713" s="5"/>
      <c r="J713" s="5"/>
    </row>
    <row r="714" spans="2:10">
      <c r="B714" s="1"/>
      <c r="C714" s="1"/>
      <c r="D714" s="1"/>
      <c r="E714" s="8"/>
      <c r="F714" s="8"/>
      <c r="G714" s="8"/>
      <c r="H714" s="5"/>
      <c r="I714" s="5"/>
      <c r="J714" s="5"/>
    </row>
    <row r="715" spans="2:10">
      <c r="B715" s="1"/>
      <c r="C715" s="1"/>
      <c r="D715" s="1"/>
      <c r="E715" s="8"/>
      <c r="F715" s="8"/>
      <c r="G715" s="8"/>
      <c r="H715" s="5"/>
      <c r="I715" s="5"/>
      <c r="J715" s="5"/>
    </row>
    <row r="716" spans="2:10">
      <c r="B716" s="1"/>
      <c r="C716" s="1"/>
      <c r="D716" s="1"/>
      <c r="E716" s="8"/>
      <c r="F716" s="8"/>
      <c r="G716" s="8"/>
      <c r="H716" s="5"/>
      <c r="I716" s="5"/>
      <c r="J716" s="5"/>
    </row>
    <row r="717" spans="2:10">
      <c r="B717" s="1"/>
      <c r="C717" s="1"/>
      <c r="D717" s="1"/>
      <c r="E717" s="8"/>
      <c r="F717" s="8"/>
      <c r="G717" s="8"/>
      <c r="H717" s="5"/>
      <c r="I717" s="5"/>
      <c r="J717" s="5"/>
    </row>
    <row r="718" spans="2:10">
      <c r="B718" s="1"/>
      <c r="C718" s="1"/>
      <c r="D718" s="1"/>
      <c r="E718" s="8"/>
      <c r="F718" s="8"/>
      <c r="G718" s="8"/>
      <c r="H718" s="5"/>
      <c r="I718" s="5"/>
      <c r="J718" s="5"/>
    </row>
    <row r="719" spans="2:10">
      <c r="B719" s="1"/>
      <c r="C719" s="1"/>
      <c r="D719" s="1"/>
      <c r="E719" s="8"/>
      <c r="F719" s="8"/>
      <c r="G719" s="8"/>
      <c r="H719" s="5"/>
      <c r="I719" s="5"/>
      <c r="J719" s="5"/>
    </row>
    <row r="720" spans="2:10">
      <c r="B720" s="1"/>
      <c r="C720" s="1"/>
      <c r="D720" s="1"/>
      <c r="E720" s="8"/>
      <c r="F720" s="8"/>
      <c r="G720" s="8"/>
      <c r="H720" s="5"/>
      <c r="I720" s="5"/>
      <c r="J720" s="5"/>
    </row>
    <row r="721" spans="2:10">
      <c r="B721" s="1"/>
      <c r="C721" s="1"/>
      <c r="D721" s="1"/>
      <c r="E721" s="8"/>
      <c r="F721" s="8"/>
      <c r="G721" s="8"/>
      <c r="H721" s="5"/>
      <c r="I721" s="5"/>
      <c r="J721" s="5"/>
    </row>
    <row r="722" spans="2:10">
      <c r="B722" s="1"/>
      <c r="C722" s="1"/>
      <c r="D722" s="1"/>
      <c r="E722" s="8"/>
      <c r="F722" s="8"/>
      <c r="G722" s="8"/>
      <c r="H722" s="5"/>
      <c r="I722" s="5"/>
      <c r="J722" s="5"/>
    </row>
    <row r="723" spans="2:10">
      <c r="B723" s="1"/>
      <c r="C723" s="1"/>
      <c r="D723" s="1"/>
      <c r="E723" s="8"/>
      <c r="F723" s="8"/>
      <c r="G723" s="8"/>
      <c r="H723" s="5"/>
      <c r="I723" s="5"/>
      <c r="J723" s="5"/>
    </row>
    <row r="724" spans="2:10">
      <c r="B724" s="1"/>
      <c r="C724" s="1"/>
      <c r="D724" s="1"/>
      <c r="E724" s="8"/>
      <c r="F724" s="8"/>
      <c r="G724" s="8"/>
      <c r="H724" s="5"/>
      <c r="I724" s="5"/>
      <c r="J724" s="5"/>
    </row>
    <row r="725" spans="2:10">
      <c r="B725" s="1"/>
      <c r="C725" s="1"/>
      <c r="D725" s="1"/>
      <c r="E725" s="8"/>
      <c r="F725" s="8"/>
      <c r="G725" s="8"/>
      <c r="H725" s="5"/>
      <c r="I725" s="5"/>
      <c r="J725" s="5"/>
    </row>
    <row r="726" spans="2:10">
      <c r="B726" s="1"/>
      <c r="C726" s="1"/>
      <c r="D726" s="1"/>
      <c r="E726" s="8"/>
      <c r="F726" s="8"/>
      <c r="G726" s="8"/>
      <c r="H726" s="5"/>
      <c r="I726" s="5"/>
      <c r="J726" s="5"/>
    </row>
    <row r="727" spans="2:10">
      <c r="B727" s="1"/>
      <c r="C727" s="1"/>
      <c r="D727" s="1"/>
      <c r="E727" s="8"/>
      <c r="F727" s="8"/>
      <c r="G727" s="8"/>
      <c r="H727" s="5"/>
      <c r="I727" s="5"/>
      <c r="J727" s="5"/>
    </row>
    <row r="728" spans="2:10">
      <c r="B728" s="1"/>
      <c r="C728" s="1"/>
      <c r="D728" s="1"/>
      <c r="E728" s="8"/>
      <c r="F728" s="8"/>
      <c r="G728" s="8"/>
      <c r="H728" s="5"/>
      <c r="I728" s="5"/>
      <c r="J728" s="5"/>
    </row>
    <row r="729" spans="2:10">
      <c r="B729" s="1"/>
      <c r="C729" s="1"/>
      <c r="D729" s="1"/>
      <c r="E729" s="8"/>
      <c r="F729" s="8"/>
      <c r="G729" s="8"/>
      <c r="H729" s="5"/>
      <c r="I729" s="5"/>
      <c r="J729" s="5"/>
    </row>
    <row r="730" spans="2:10">
      <c r="B730" s="1"/>
      <c r="C730" s="1"/>
      <c r="D730" s="1"/>
      <c r="E730" s="8"/>
      <c r="F730" s="8"/>
      <c r="G730" s="8"/>
      <c r="H730" s="5"/>
      <c r="I730" s="5"/>
      <c r="J730" s="5"/>
    </row>
    <row r="731" spans="2:10">
      <c r="B731" s="1"/>
      <c r="C731" s="1"/>
      <c r="D731" s="1"/>
      <c r="E731" s="8"/>
      <c r="F731" s="8"/>
      <c r="G731" s="8"/>
      <c r="H731" s="5"/>
      <c r="I731" s="5"/>
      <c r="J731" s="5"/>
    </row>
    <row r="732" spans="2:10">
      <c r="B732" s="1"/>
      <c r="C732" s="1"/>
      <c r="D732" s="1"/>
      <c r="E732" s="8"/>
      <c r="F732" s="8"/>
      <c r="G732" s="8"/>
      <c r="H732" s="5"/>
      <c r="I732" s="5"/>
      <c r="J732" s="5"/>
    </row>
    <row r="733" spans="2:10">
      <c r="B733" s="1"/>
      <c r="C733" s="1"/>
      <c r="D733" s="1"/>
      <c r="E733" s="8"/>
      <c r="F733" s="8"/>
      <c r="G733" s="8"/>
      <c r="H733" s="5"/>
      <c r="I733" s="5"/>
      <c r="J733" s="5"/>
    </row>
    <row r="734" spans="2:10">
      <c r="B734" s="1"/>
      <c r="C734" s="1"/>
      <c r="D734" s="1"/>
      <c r="E734" s="8"/>
      <c r="F734" s="8"/>
      <c r="G734" s="8"/>
      <c r="H734" s="5"/>
      <c r="I734" s="5"/>
      <c r="J734" s="5"/>
    </row>
    <row r="735" spans="2:10">
      <c r="B735" s="1"/>
      <c r="C735" s="1"/>
      <c r="D735" s="1"/>
      <c r="E735" s="8"/>
      <c r="F735" s="8"/>
      <c r="G735" s="8"/>
      <c r="H735" s="5"/>
      <c r="I735" s="5"/>
      <c r="J735" s="5"/>
    </row>
    <row r="736" spans="2:10">
      <c r="B736" s="1"/>
      <c r="C736" s="1"/>
      <c r="D736" s="1"/>
      <c r="E736" s="8"/>
      <c r="F736" s="8"/>
      <c r="G736" s="8"/>
      <c r="H736" s="5"/>
      <c r="I736" s="5"/>
      <c r="J736" s="5"/>
    </row>
    <row r="737" spans="2:10">
      <c r="B737" s="1"/>
      <c r="C737" s="1"/>
      <c r="D737" s="1"/>
      <c r="E737" s="8"/>
      <c r="F737" s="8"/>
      <c r="G737" s="8"/>
      <c r="H737" s="5"/>
      <c r="I737" s="5"/>
      <c r="J737" s="5"/>
    </row>
    <row r="738" spans="2:10">
      <c r="B738" s="1"/>
      <c r="C738" s="1"/>
      <c r="D738" s="1"/>
      <c r="E738" s="8"/>
      <c r="F738" s="8"/>
      <c r="G738" s="8"/>
      <c r="H738" s="5"/>
      <c r="I738" s="5"/>
      <c r="J738" s="5"/>
    </row>
    <row r="739" spans="2:10">
      <c r="B739" s="1"/>
      <c r="C739" s="1"/>
      <c r="D739" s="1"/>
      <c r="E739" s="8"/>
      <c r="F739" s="8"/>
      <c r="G739" s="8"/>
      <c r="H739" s="5"/>
      <c r="I739" s="5"/>
      <c r="J739" s="5"/>
    </row>
    <row r="740" spans="2:10">
      <c r="B740" s="1"/>
      <c r="C740" s="1"/>
      <c r="D740" s="1"/>
      <c r="E740" s="8"/>
      <c r="F740" s="8"/>
      <c r="G740" s="8"/>
      <c r="H740" s="5"/>
      <c r="I740" s="5"/>
      <c r="J740" s="5"/>
    </row>
    <row r="741" spans="2:10">
      <c r="B741" s="1"/>
      <c r="C741" s="1"/>
      <c r="D741" s="1"/>
      <c r="E741" s="8"/>
      <c r="F741" s="8"/>
      <c r="G741" s="8"/>
      <c r="H741" s="5"/>
      <c r="I741" s="5"/>
      <c r="J741" s="5"/>
    </row>
    <row r="742" spans="2:10">
      <c r="B742" s="1"/>
      <c r="C742" s="1"/>
      <c r="D742" s="1"/>
      <c r="E742" s="8"/>
      <c r="F742" s="8"/>
      <c r="G742" s="8"/>
      <c r="H742" s="5"/>
      <c r="I742" s="5"/>
      <c r="J742" s="5"/>
    </row>
    <row r="743" spans="2:10">
      <c r="B743" s="1"/>
      <c r="C743" s="1"/>
      <c r="D743" s="1"/>
      <c r="E743" s="8"/>
      <c r="F743" s="8"/>
      <c r="G743" s="8"/>
      <c r="H743" s="5"/>
      <c r="I743" s="5"/>
      <c r="J743" s="5"/>
    </row>
    <row r="744" spans="2:10">
      <c r="B744" s="1"/>
      <c r="C744" s="1"/>
      <c r="D744" s="1"/>
      <c r="E744" s="8"/>
      <c r="F744" s="8"/>
      <c r="G744" s="8"/>
      <c r="H744" s="5"/>
      <c r="I744" s="5"/>
      <c r="J744" s="5"/>
    </row>
    <row r="745" spans="2:10">
      <c r="B745" s="1"/>
      <c r="C745" s="1"/>
      <c r="D745" s="1"/>
      <c r="E745" s="8"/>
      <c r="F745" s="8"/>
      <c r="G745" s="8"/>
      <c r="H745" s="5"/>
      <c r="I745" s="5"/>
      <c r="J745" s="5"/>
    </row>
    <row r="746" spans="2:10">
      <c r="B746" s="1"/>
      <c r="C746" s="1"/>
      <c r="D746" s="1"/>
      <c r="E746" s="8"/>
      <c r="F746" s="8"/>
      <c r="G746" s="8"/>
      <c r="H746" s="5"/>
      <c r="I746" s="5"/>
      <c r="J746" s="5"/>
    </row>
    <row r="747" spans="2:10">
      <c r="B747" s="1"/>
      <c r="C747" s="1"/>
      <c r="D747" s="1"/>
      <c r="E747" s="8"/>
      <c r="F747" s="8"/>
      <c r="G747" s="8"/>
      <c r="H747" s="5"/>
      <c r="I747" s="5"/>
      <c r="J747" s="5"/>
    </row>
    <row r="748" spans="2:10">
      <c r="B748" s="1"/>
      <c r="C748" s="1"/>
      <c r="D748" s="1"/>
      <c r="E748" s="8"/>
      <c r="F748" s="8"/>
      <c r="G748" s="8"/>
      <c r="H748" s="5"/>
      <c r="I748" s="5"/>
      <c r="J748" s="5"/>
    </row>
    <row r="749" spans="2:10">
      <c r="B749" s="1"/>
      <c r="C749" s="1"/>
      <c r="D749" s="1"/>
      <c r="E749" s="8"/>
      <c r="F749" s="8"/>
      <c r="G749" s="8"/>
      <c r="H749" s="5"/>
      <c r="I749" s="5"/>
      <c r="J749" s="5"/>
    </row>
    <row r="750" spans="2:10">
      <c r="B750" s="1"/>
      <c r="C750" s="1"/>
      <c r="D750" s="1"/>
      <c r="E750" s="8"/>
      <c r="F750" s="8"/>
      <c r="G750" s="8"/>
      <c r="H750" s="5"/>
      <c r="I750" s="5"/>
      <c r="J750" s="5"/>
    </row>
    <row r="751" spans="2:10">
      <c r="B751" s="1"/>
      <c r="C751" s="1"/>
      <c r="D751" s="1"/>
      <c r="E751" s="8"/>
      <c r="F751" s="8"/>
      <c r="G751" s="8"/>
      <c r="H751" s="5"/>
      <c r="I751" s="5"/>
      <c r="J751" s="5"/>
    </row>
    <row r="752" spans="2:10">
      <c r="B752" s="1"/>
      <c r="C752" s="1"/>
      <c r="D752" s="1"/>
      <c r="E752" s="8"/>
      <c r="F752" s="8"/>
      <c r="G752" s="8"/>
      <c r="H752" s="5"/>
      <c r="I752" s="5"/>
      <c r="J752" s="5"/>
    </row>
    <row r="753" spans="2:10">
      <c r="B753" s="1"/>
      <c r="C753" s="1"/>
      <c r="D753" s="1"/>
      <c r="E753" s="8"/>
      <c r="F753" s="8"/>
      <c r="G753" s="8"/>
      <c r="H753" s="5"/>
      <c r="I753" s="5"/>
      <c r="J753" s="5"/>
    </row>
    <row r="754" spans="2:10">
      <c r="B754" s="1"/>
      <c r="C754" s="1"/>
      <c r="D754" s="1"/>
      <c r="E754" s="8"/>
      <c r="F754" s="8"/>
      <c r="G754" s="8"/>
      <c r="H754" s="5"/>
      <c r="I754" s="5"/>
      <c r="J754" s="5"/>
    </row>
    <row r="755" spans="2:10">
      <c r="B755" s="1"/>
      <c r="C755" s="1"/>
      <c r="D755" s="1"/>
      <c r="E755" s="8"/>
      <c r="F755" s="8"/>
      <c r="G755" s="8"/>
      <c r="H755" s="5"/>
      <c r="I755" s="5"/>
      <c r="J755" s="5"/>
    </row>
    <row r="756" spans="2:10">
      <c r="B756" s="1"/>
      <c r="C756" s="1"/>
      <c r="D756" s="1"/>
      <c r="E756" s="8"/>
      <c r="F756" s="8"/>
      <c r="G756" s="8"/>
      <c r="H756" s="5"/>
      <c r="I756" s="5"/>
      <c r="J756" s="5"/>
    </row>
    <row r="757" spans="2:10">
      <c r="B757" s="1"/>
      <c r="C757" s="1"/>
      <c r="D757" s="1"/>
      <c r="E757" s="8"/>
      <c r="F757" s="8"/>
      <c r="G757" s="8"/>
      <c r="H757" s="5"/>
      <c r="I757" s="5"/>
      <c r="J757" s="5"/>
    </row>
    <row r="758" spans="2:10">
      <c r="B758" s="1"/>
      <c r="C758" s="1"/>
      <c r="D758" s="1"/>
      <c r="E758" s="8"/>
      <c r="F758" s="8"/>
      <c r="G758" s="8"/>
      <c r="H758" s="5"/>
      <c r="I758" s="5"/>
      <c r="J758" s="5"/>
    </row>
    <row r="759" spans="2:10">
      <c r="B759" s="1"/>
      <c r="C759" s="1"/>
      <c r="D759" s="1"/>
      <c r="E759" s="8"/>
      <c r="F759" s="8"/>
      <c r="G759" s="8"/>
      <c r="H759" s="5"/>
      <c r="I759" s="5"/>
      <c r="J759" s="5"/>
    </row>
    <row r="760" spans="2:10">
      <c r="B760" s="1"/>
      <c r="C760" s="1"/>
      <c r="D760" s="1"/>
      <c r="E760" s="8"/>
      <c r="F760" s="8"/>
      <c r="G760" s="8"/>
      <c r="H760" s="5"/>
      <c r="I760" s="5"/>
      <c r="J760" s="5"/>
    </row>
    <row r="761" spans="2:10">
      <c r="B761" s="1"/>
      <c r="C761" s="1"/>
      <c r="D761" s="1"/>
      <c r="E761" s="8"/>
      <c r="F761" s="8"/>
      <c r="G761" s="8"/>
      <c r="H761" s="5"/>
      <c r="I761" s="5"/>
      <c r="J761" s="5"/>
    </row>
    <row r="762" spans="2:10">
      <c r="B762" s="1"/>
      <c r="C762" s="1"/>
      <c r="D762" s="1"/>
      <c r="E762" s="8"/>
      <c r="F762" s="8"/>
      <c r="G762" s="8"/>
      <c r="H762" s="5"/>
      <c r="I762" s="5"/>
      <c r="J762" s="5"/>
    </row>
    <row r="763" spans="2:10">
      <c r="B763" s="1"/>
      <c r="C763" s="1"/>
      <c r="D763" s="1"/>
      <c r="E763" s="8"/>
      <c r="F763" s="8"/>
      <c r="G763" s="8"/>
      <c r="H763" s="5"/>
      <c r="I763" s="5"/>
      <c r="J763" s="5"/>
    </row>
    <row r="764" spans="2:10">
      <c r="B764" s="1"/>
      <c r="C764" s="1"/>
      <c r="D764" s="1"/>
      <c r="E764" s="8"/>
      <c r="F764" s="8"/>
      <c r="G764" s="8"/>
      <c r="H764" s="5"/>
      <c r="I764" s="5"/>
      <c r="J764" s="5"/>
    </row>
    <row r="765" spans="2:10">
      <c r="B765" s="1"/>
      <c r="C765" s="1"/>
      <c r="D765" s="1"/>
      <c r="E765" s="8"/>
      <c r="F765" s="8"/>
      <c r="G765" s="8"/>
      <c r="H765" s="5"/>
      <c r="I765" s="5"/>
      <c r="J765" s="5"/>
    </row>
    <row r="766" spans="2:10">
      <c r="B766" s="1"/>
      <c r="C766" s="1"/>
      <c r="D766" s="1"/>
      <c r="E766" s="8"/>
      <c r="F766" s="8"/>
      <c r="G766" s="8"/>
      <c r="H766" s="5"/>
      <c r="I766" s="5"/>
      <c r="J766" s="5"/>
    </row>
    <row r="767" spans="2:10">
      <c r="B767" s="1"/>
      <c r="C767" s="1"/>
      <c r="D767" s="1"/>
      <c r="E767" s="8"/>
      <c r="F767" s="8"/>
      <c r="G767" s="8"/>
      <c r="H767" s="5"/>
      <c r="I767" s="5"/>
      <c r="J767" s="5"/>
    </row>
    <row r="768" spans="2:10">
      <c r="B768" s="1"/>
      <c r="C768" s="1"/>
      <c r="D768" s="1"/>
      <c r="E768" s="8"/>
      <c r="F768" s="8"/>
      <c r="G768" s="8"/>
      <c r="H768" s="5"/>
      <c r="I768" s="5"/>
      <c r="J768" s="5"/>
    </row>
    <row r="769" spans="2:10">
      <c r="B769" s="1"/>
      <c r="C769" s="1"/>
      <c r="D769" s="1"/>
      <c r="E769" s="8"/>
      <c r="F769" s="8"/>
      <c r="G769" s="8"/>
      <c r="H769" s="5"/>
      <c r="I769" s="5"/>
      <c r="J769" s="5"/>
    </row>
    <row r="770" spans="2:10">
      <c r="B770" s="1"/>
      <c r="C770" s="1"/>
      <c r="D770" s="1"/>
      <c r="E770" s="8"/>
      <c r="F770" s="8"/>
      <c r="G770" s="8"/>
      <c r="H770" s="5"/>
      <c r="I770" s="5"/>
      <c r="J770" s="5"/>
    </row>
    <row r="771" spans="2:10">
      <c r="B771" s="1"/>
      <c r="C771" s="1"/>
      <c r="D771" s="1"/>
      <c r="E771" s="8"/>
      <c r="F771" s="8"/>
      <c r="G771" s="8"/>
      <c r="H771" s="5"/>
      <c r="I771" s="5"/>
      <c r="J771" s="5"/>
    </row>
    <row r="772" spans="2:10">
      <c r="B772" s="1"/>
      <c r="C772" s="1"/>
      <c r="D772" s="1"/>
      <c r="E772" s="8"/>
      <c r="F772" s="8"/>
      <c r="G772" s="8"/>
      <c r="H772" s="5"/>
      <c r="I772" s="5"/>
      <c r="J772" s="5"/>
    </row>
    <row r="773" spans="2:10">
      <c r="B773" s="1"/>
      <c r="C773" s="1"/>
      <c r="D773" s="1"/>
      <c r="E773" s="8"/>
      <c r="F773" s="8"/>
      <c r="G773" s="8"/>
      <c r="H773" s="5"/>
      <c r="I773" s="5"/>
      <c r="J773" s="5"/>
    </row>
    <row r="774" spans="2:10">
      <c r="B774" s="1"/>
      <c r="C774" s="1"/>
      <c r="D774" s="1"/>
      <c r="E774" s="8"/>
      <c r="F774" s="8"/>
      <c r="G774" s="8"/>
      <c r="H774" s="5"/>
      <c r="I774" s="5"/>
      <c r="J774" s="5"/>
    </row>
    <row r="775" spans="2:10">
      <c r="B775" s="1"/>
      <c r="C775" s="1"/>
      <c r="D775" s="1"/>
      <c r="E775" s="8"/>
      <c r="F775" s="8"/>
      <c r="G775" s="8"/>
      <c r="H775" s="5"/>
      <c r="I775" s="5"/>
      <c r="J775" s="5"/>
    </row>
    <row r="776" spans="2:10">
      <c r="B776" s="1"/>
      <c r="C776" s="1"/>
      <c r="D776" s="1"/>
      <c r="E776" s="8"/>
      <c r="F776" s="8"/>
      <c r="G776" s="8"/>
      <c r="H776" s="5"/>
      <c r="I776" s="5"/>
      <c r="J776" s="5"/>
    </row>
    <row r="777" spans="2:10">
      <c r="B777" s="1"/>
      <c r="C777" s="1"/>
      <c r="D777" s="1"/>
      <c r="E777" s="8"/>
      <c r="F777" s="8"/>
      <c r="G777" s="8"/>
      <c r="H777" s="5"/>
      <c r="I777" s="5"/>
      <c r="J777" s="5"/>
    </row>
    <row r="778" spans="2:10">
      <c r="B778" s="1"/>
      <c r="C778" s="1"/>
      <c r="D778" s="1"/>
      <c r="E778" s="8"/>
      <c r="F778" s="8"/>
      <c r="G778" s="8"/>
      <c r="H778" s="5"/>
      <c r="I778" s="5"/>
      <c r="J778" s="5"/>
    </row>
    <row r="779" spans="2:10">
      <c r="B779" s="1"/>
      <c r="C779" s="1"/>
      <c r="D779" s="1"/>
      <c r="E779" s="8"/>
      <c r="F779" s="8"/>
      <c r="G779" s="8"/>
      <c r="H779" s="5"/>
      <c r="I779" s="5"/>
      <c r="J779" s="5"/>
    </row>
    <row r="780" spans="2:10">
      <c r="B780" s="1"/>
      <c r="C780" s="1"/>
      <c r="D780" s="1"/>
      <c r="E780" s="8"/>
      <c r="F780" s="8"/>
      <c r="G780" s="8"/>
      <c r="H780" s="5"/>
      <c r="I780" s="5"/>
      <c r="J780" s="5"/>
    </row>
    <row r="781" spans="2:10">
      <c r="B781" s="1"/>
      <c r="C781" s="1"/>
      <c r="D781" s="1"/>
      <c r="E781" s="8"/>
      <c r="F781" s="8"/>
      <c r="G781" s="8"/>
      <c r="H781" s="5"/>
      <c r="I781" s="5"/>
      <c r="J781" s="5"/>
    </row>
    <row r="782" spans="2:10">
      <c r="B782" s="1"/>
      <c r="C782" s="1"/>
      <c r="D782" s="1"/>
      <c r="E782" s="8"/>
      <c r="F782" s="8"/>
      <c r="G782" s="8"/>
      <c r="H782" s="5"/>
      <c r="I782" s="5"/>
      <c r="J782" s="5"/>
    </row>
    <row r="783" spans="2:10">
      <c r="B783" s="1"/>
      <c r="C783" s="1"/>
      <c r="D783" s="1"/>
      <c r="E783" s="8"/>
      <c r="F783" s="8"/>
      <c r="G783" s="8"/>
      <c r="H783" s="5"/>
      <c r="I783" s="5"/>
      <c r="J783" s="5"/>
    </row>
    <row r="784" spans="2:10">
      <c r="B784" s="1"/>
      <c r="C784" s="1"/>
      <c r="D784" s="1"/>
      <c r="E784" s="8"/>
      <c r="F784" s="8"/>
      <c r="G784" s="8"/>
      <c r="H784" s="5"/>
      <c r="I784" s="5"/>
      <c r="J784" s="5"/>
    </row>
    <row r="785" spans="2:10">
      <c r="B785" s="1"/>
      <c r="C785" s="1"/>
      <c r="D785" s="1"/>
      <c r="E785" s="8"/>
      <c r="F785" s="8"/>
      <c r="G785" s="8"/>
      <c r="H785" s="5"/>
      <c r="I785" s="5"/>
      <c r="J785" s="5"/>
    </row>
    <row r="786" spans="2:10">
      <c r="B786" s="1"/>
      <c r="C786" s="1"/>
      <c r="D786" s="1"/>
      <c r="E786" s="8"/>
      <c r="F786" s="8"/>
      <c r="G786" s="8"/>
      <c r="H786" s="5"/>
      <c r="I786" s="5"/>
      <c r="J786" s="5"/>
    </row>
    <row r="787" spans="2:10">
      <c r="B787" s="1"/>
      <c r="C787" s="1"/>
      <c r="D787" s="1"/>
      <c r="E787" s="8"/>
      <c r="F787" s="8"/>
      <c r="G787" s="8"/>
      <c r="H787" s="5"/>
      <c r="I787" s="5"/>
      <c r="J787" s="5"/>
    </row>
    <row r="788" spans="2:10">
      <c r="B788" s="1"/>
      <c r="C788" s="1"/>
      <c r="D788" s="1"/>
      <c r="E788" s="8"/>
      <c r="F788" s="8"/>
      <c r="G788" s="8"/>
      <c r="H788" s="5"/>
      <c r="I788" s="5"/>
      <c r="J788" s="5"/>
    </row>
    <row r="789" spans="2:10">
      <c r="B789" s="1"/>
      <c r="C789" s="1"/>
      <c r="D789" s="1"/>
      <c r="E789" s="8"/>
      <c r="F789" s="8"/>
      <c r="G789" s="8"/>
      <c r="H789" s="5"/>
      <c r="I789" s="5"/>
      <c r="J789" s="5"/>
    </row>
    <row r="790" spans="2:10">
      <c r="B790" s="1"/>
      <c r="C790" s="1"/>
      <c r="D790" s="1"/>
      <c r="E790" s="8"/>
      <c r="F790" s="8"/>
      <c r="G790" s="8"/>
      <c r="H790" s="5"/>
      <c r="I790" s="5"/>
      <c r="J790" s="5"/>
    </row>
    <row r="791" spans="2:10">
      <c r="B791" s="1"/>
      <c r="C791" s="1"/>
      <c r="D791" s="1"/>
      <c r="E791" s="8"/>
      <c r="F791" s="8"/>
      <c r="G791" s="8"/>
      <c r="H791" s="5"/>
      <c r="I791" s="5"/>
      <c r="J791" s="5"/>
    </row>
    <row r="792" spans="2:10">
      <c r="B792" s="1"/>
      <c r="C792" s="1"/>
      <c r="D792" s="1"/>
      <c r="E792" s="8"/>
      <c r="F792" s="8"/>
      <c r="G792" s="8"/>
      <c r="H792" s="5"/>
      <c r="I792" s="5"/>
      <c r="J792" s="5"/>
    </row>
    <row r="793" spans="2:10">
      <c r="B793" s="1"/>
      <c r="C793" s="1"/>
      <c r="D793" s="1"/>
      <c r="E793" s="8"/>
      <c r="F793" s="8"/>
      <c r="G793" s="8"/>
      <c r="H793" s="5"/>
      <c r="I793" s="5"/>
      <c r="J793" s="5"/>
    </row>
    <row r="794" spans="2:10">
      <c r="B794" s="1"/>
      <c r="C794" s="1"/>
      <c r="D794" s="1"/>
      <c r="E794" s="8"/>
      <c r="F794" s="8"/>
      <c r="G794" s="8"/>
      <c r="H794" s="5"/>
      <c r="I794" s="5"/>
      <c r="J794" s="5"/>
    </row>
    <row r="795" spans="2:10">
      <c r="B795" s="1"/>
      <c r="C795" s="1"/>
      <c r="D795" s="1"/>
      <c r="E795" s="8"/>
      <c r="F795" s="8"/>
      <c r="G795" s="8"/>
      <c r="H795" s="5"/>
      <c r="I795" s="5"/>
      <c r="J795" s="5"/>
    </row>
    <row r="796" spans="2:10">
      <c r="B796" s="1"/>
      <c r="C796" s="1"/>
      <c r="D796" s="1"/>
      <c r="E796" s="8"/>
      <c r="F796" s="8"/>
      <c r="G796" s="8"/>
      <c r="H796" s="5"/>
      <c r="I796" s="5"/>
      <c r="J796" s="5"/>
    </row>
    <row r="797" spans="2:10">
      <c r="B797" s="1"/>
      <c r="C797" s="1"/>
      <c r="D797" s="1"/>
      <c r="E797" s="8"/>
      <c r="F797" s="8"/>
      <c r="G797" s="8"/>
      <c r="H797" s="5"/>
      <c r="I797" s="5"/>
      <c r="J797" s="5"/>
    </row>
    <row r="798" spans="2:10">
      <c r="B798" s="1"/>
      <c r="C798" s="1"/>
      <c r="D798" s="1"/>
      <c r="E798" s="8"/>
      <c r="F798" s="8"/>
      <c r="G798" s="8"/>
      <c r="H798" s="5"/>
      <c r="I798" s="5"/>
      <c r="J798" s="5"/>
    </row>
    <row r="799" spans="2:10">
      <c r="B799" s="1"/>
      <c r="C799" s="1"/>
      <c r="D799" s="1"/>
      <c r="E799" s="8"/>
      <c r="F799" s="8"/>
      <c r="G799" s="8"/>
      <c r="H799" s="5"/>
      <c r="I799" s="5"/>
      <c r="J799" s="5"/>
    </row>
    <row r="800" spans="2:10">
      <c r="B800" s="1"/>
      <c r="C800" s="1"/>
      <c r="D800" s="1"/>
      <c r="E800" s="8"/>
      <c r="F800" s="8"/>
      <c r="G800" s="8"/>
      <c r="H800" s="5"/>
      <c r="I800" s="5"/>
      <c r="J800" s="5"/>
    </row>
    <row r="801" spans="2:10">
      <c r="B801" s="1"/>
      <c r="C801" s="1"/>
      <c r="D801" s="1"/>
      <c r="E801" s="8"/>
      <c r="F801" s="8"/>
      <c r="G801" s="8"/>
      <c r="H801" s="5"/>
      <c r="I801" s="5"/>
      <c r="J801" s="5"/>
    </row>
    <row r="802" spans="2:10">
      <c r="B802" s="1"/>
      <c r="C802" s="1"/>
      <c r="D802" s="1"/>
      <c r="E802" s="8"/>
      <c r="F802" s="8"/>
      <c r="G802" s="8"/>
      <c r="H802" s="5"/>
      <c r="I802" s="5"/>
      <c r="J802" s="5"/>
    </row>
    <row r="803" spans="2:10">
      <c r="B803" s="1"/>
      <c r="C803" s="1"/>
      <c r="D803" s="1"/>
      <c r="E803" s="8"/>
      <c r="F803" s="8"/>
      <c r="G803" s="8"/>
      <c r="H803" s="5"/>
      <c r="I803" s="5"/>
      <c r="J803" s="5"/>
    </row>
    <row r="804" spans="2:10">
      <c r="B804" s="1"/>
      <c r="C804" s="1"/>
      <c r="D804" s="1"/>
      <c r="E804" s="8"/>
      <c r="F804" s="8"/>
      <c r="G804" s="8"/>
      <c r="H804" s="5"/>
      <c r="I804" s="5"/>
      <c r="J804" s="5"/>
    </row>
    <row r="805" spans="2:10">
      <c r="B805" s="1"/>
      <c r="C805" s="1"/>
      <c r="D805" s="1"/>
      <c r="E805" s="8"/>
      <c r="F805" s="8"/>
      <c r="G805" s="8"/>
      <c r="H805" s="5"/>
      <c r="I805" s="5"/>
      <c r="J805" s="5"/>
    </row>
    <row r="806" spans="2:10">
      <c r="B806" s="1"/>
      <c r="C806" s="1"/>
      <c r="D806" s="1"/>
      <c r="E806" s="8"/>
      <c r="F806" s="8"/>
      <c r="G806" s="8"/>
      <c r="H806" s="5"/>
      <c r="I806" s="5"/>
      <c r="J806" s="5"/>
    </row>
    <row r="807" spans="2:10">
      <c r="B807" s="1"/>
      <c r="C807" s="1"/>
      <c r="D807" s="1"/>
      <c r="E807" s="8"/>
      <c r="F807" s="8"/>
      <c r="G807" s="8"/>
      <c r="H807" s="5"/>
      <c r="I807" s="5"/>
      <c r="J807" s="5"/>
    </row>
    <row r="808" spans="2:10">
      <c r="B808" s="1"/>
      <c r="C808" s="1"/>
      <c r="D808" s="1"/>
      <c r="E808" s="8"/>
      <c r="F808" s="8"/>
      <c r="G808" s="8"/>
      <c r="H808" s="5"/>
      <c r="I808" s="5"/>
      <c r="J808" s="5"/>
    </row>
    <row r="809" spans="2:10">
      <c r="B809" s="1"/>
      <c r="C809" s="1"/>
      <c r="D809" s="1"/>
      <c r="E809" s="8"/>
      <c r="F809" s="8"/>
      <c r="G809" s="8"/>
      <c r="H809" s="5"/>
      <c r="I809" s="5"/>
      <c r="J809" s="5"/>
    </row>
    <row r="810" spans="2:10">
      <c r="B810" s="1"/>
      <c r="C810" s="1"/>
      <c r="D810" s="1"/>
      <c r="E810" s="8"/>
      <c r="F810" s="8"/>
      <c r="G810" s="8"/>
      <c r="H810" s="5"/>
      <c r="I810" s="5"/>
      <c r="J810" s="5"/>
    </row>
    <row r="811" spans="2:10">
      <c r="B811" s="1"/>
      <c r="C811" s="1"/>
      <c r="D811" s="1"/>
      <c r="E811" s="8"/>
      <c r="F811" s="8"/>
      <c r="G811" s="8"/>
      <c r="H811" s="5"/>
      <c r="I811" s="5"/>
      <c r="J811" s="5"/>
    </row>
    <row r="812" spans="2:10">
      <c r="B812" s="1"/>
      <c r="C812" s="1"/>
      <c r="D812" s="1"/>
      <c r="E812" s="8"/>
      <c r="F812" s="8"/>
      <c r="G812" s="8"/>
      <c r="H812" s="5"/>
      <c r="I812" s="5"/>
      <c r="J812" s="5"/>
    </row>
    <row r="813" spans="2:10">
      <c r="B813" s="1"/>
      <c r="C813" s="1"/>
      <c r="D813" s="1"/>
      <c r="E813" s="8"/>
      <c r="F813" s="8"/>
      <c r="G813" s="8"/>
      <c r="H813" s="5"/>
      <c r="I813" s="5"/>
      <c r="J813" s="5"/>
    </row>
    <row r="814" spans="2:10">
      <c r="B814" s="1"/>
      <c r="C814" s="1"/>
      <c r="D814" s="1"/>
      <c r="E814" s="8"/>
      <c r="F814" s="8"/>
      <c r="G814" s="8"/>
      <c r="H814" s="5"/>
      <c r="I814" s="5"/>
      <c r="J814" s="5"/>
    </row>
    <row r="815" spans="2:10">
      <c r="B815" s="1"/>
      <c r="C815" s="1"/>
      <c r="D815" s="1"/>
      <c r="E815" s="8"/>
      <c r="F815" s="8"/>
      <c r="G815" s="8"/>
      <c r="H815" s="5"/>
      <c r="I815" s="5"/>
      <c r="J815" s="5"/>
    </row>
    <row r="816" spans="2:10">
      <c r="B816" s="1"/>
      <c r="C816" s="1"/>
      <c r="D816" s="1"/>
      <c r="E816" s="8"/>
      <c r="F816" s="8"/>
      <c r="G816" s="8"/>
      <c r="H816" s="5"/>
      <c r="I816" s="5"/>
      <c r="J816" s="5"/>
    </row>
    <row r="817" spans="2:10">
      <c r="B817" s="1"/>
      <c r="C817" s="1"/>
      <c r="D817" s="1"/>
      <c r="E817" s="8"/>
      <c r="F817" s="8"/>
      <c r="G817" s="8"/>
      <c r="H817" s="5"/>
      <c r="I817" s="5"/>
      <c r="J817" s="5"/>
    </row>
    <row r="818" spans="2:10">
      <c r="B818" s="1"/>
      <c r="C818" s="1"/>
      <c r="D818" s="1"/>
      <c r="E818" s="8"/>
      <c r="F818" s="8"/>
      <c r="G818" s="8"/>
      <c r="H818" s="5"/>
      <c r="I818" s="5"/>
      <c r="J818" s="5"/>
    </row>
    <row r="819" spans="2:10">
      <c r="B819" s="1"/>
      <c r="C819" s="1"/>
      <c r="D819" s="1"/>
      <c r="E819" s="8"/>
      <c r="F819" s="8"/>
      <c r="G819" s="8"/>
      <c r="H819" s="5"/>
      <c r="I819" s="5"/>
      <c r="J819" s="5"/>
    </row>
    <row r="820" spans="2:10">
      <c r="B820" s="1"/>
      <c r="C820" s="1"/>
      <c r="D820" s="1"/>
      <c r="E820" s="8"/>
      <c r="F820" s="8"/>
      <c r="G820" s="8"/>
      <c r="H820" s="5"/>
      <c r="I820" s="5"/>
      <c r="J820" s="5"/>
    </row>
    <row r="821" spans="2:10">
      <c r="B821" s="1"/>
      <c r="C821" s="1"/>
      <c r="D821" s="1"/>
      <c r="E821" s="8"/>
      <c r="F821" s="8"/>
      <c r="G821" s="8"/>
      <c r="H821" s="5"/>
      <c r="I821" s="5"/>
      <c r="J821" s="5"/>
    </row>
    <row r="822" spans="2:10">
      <c r="B822" s="1"/>
      <c r="C822" s="1"/>
      <c r="D822" s="1"/>
      <c r="E822" s="8"/>
      <c r="F822" s="8"/>
      <c r="G822" s="8"/>
      <c r="H822" s="5"/>
      <c r="I822" s="5"/>
      <c r="J822" s="5"/>
    </row>
    <row r="823" spans="2:10">
      <c r="B823" s="1"/>
      <c r="C823" s="1"/>
      <c r="D823" s="1"/>
      <c r="E823" s="8"/>
      <c r="F823" s="8"/>
      <c r="G823" s="8"/>
      <c r="H823" s="5"/>
      <c r="I823" s="5"/>
      <c r="J823" s="5"/>
    </row>
    <row r="824" spans="2:10">
      <c r="B824" s="1"/>
      <c r="C824" s="1"/>
      <c r="D824" s="1"/>
      <c r="E824" s="8"/>
      <c r="F824" s="8"/>
      <c r="G824" s="8"/>
      <c r="H824" s="5"/>
      <c r="I824" s="5"/>
      <c r="J824" s="5"/>
    </row>
    <row r="825" spans="2:10">
      <c r="B825" s="1"/>
      <c r="C825" s="1"/>
      <c r="D825" s="1"/>
      <c r="E825" s="8"/>
      <c r="F825" s="8"/>
      <c r="G825" s="8"/>
      <c r="H825" s="5"/>
      <c r="I825" s="5"/>
      <c r="J825" s="5"/>
    </row>
    <row r="826" spans="2:10">
      <c r="B826" s="1"/>
      <c r="C826" s="1"/>
      <c r="D826" s="1"/>
      <c r="E826" s="8"/>
      <c r="F826" s="8"/>
      <c r="G826" s="8"/>
      <c r="H826" s="5"/>
      <c r="I826" s="5"/>
      <c r="J826" s="5"/>
    </row>
    <row r="827" spans="2:10">
      <c r="B827" s="1"/>
      <c r="C827" s="1"/>
      <c r="D827" s="1"/>
      <c r="E827" s="8"/>
      <c r="F827" s="8"/>
      <c r="G827" s="8"/>
      <c r="H827" s="5"/>
      <c r="I827" s="5"/>
      <c r="J827" s="5"/>
    </row>
    <row r="828" spans="2:10">
      <c r="B828" s="1"/>
      <c r="C828" s="1"/>
      <c r="D828" s="1"/>
      <c r="E828" s="8"/>
      <c r="F828" s="8"/>
      <c r="G828" s="8"/>
      <c r="H828" s="5"/>
      <c r="I828" s="5"/>
      <c r="J828" s="5"/>
    </row>
    <row r="829" spans="2:10">
      <c r="B829" s="1"/>
      <c r="C829" s="1"/>
      <c r="D829" s="1"/>
      <c r="E829" s="8"/>
      <c r="F829" s="8"/>
      <c r="G829" s="8"/>
      <c r="H829" s="5"/>
      <c r="I829" s="5"/>
      <c r="J829" s="5"/>
    </row>
    <row r="830" spans="2:10">
      <c r="B830" s="1"/>
      <c r="C830" s="1"/>
      <c r="D830" s="1"/>
      <c r="E830" s="8"/>
      <c r="F830" s="8"/>
      <c r="G830" s="8"/>
      <c r="H830" s="5"/>
      <c r="I830" s="5"/>
      <c r="J830" s="5"/>
    </row>
    <row r="831" spans="2:10">
      <c r="B831" s="1"/>
      <c r="C831" s="1"/>
      <c r="D831" s="1"/>
      <c r="E831" s="8"/>
      <c r="F831" s="8"/>
      <c r="G831" s="8"/>
      <c r="H831" s="5"/>
      <c r="I831" s="5"/>
      <c r="J831" s="5"/>
    </row>
    <row r="832" spans="2:10">
      <c r="B832" s="1"/>
      <c r="C832" s="1"/>
      <c r="D832" s="1"/>
      <c r="E832" s="8"/>
      <c r="F832" s="8"/>
      <c r="G832" s="8"/>
      <c r="H832" s="5"/>
      <c r="I832" s="5"/>
      <c r="J832" s="5"/>
    </row>
    <row r="833" spans="2:10">
      <c r="B833" s="1"/>
      <c r="C833" s="1"/>
      <c r="D833" s="1"/>
      <c r="E833" s="8"/>
      <c r="F833" s="8"/>
      <c r="G833" s="8"/>
      <c r="H833" s="5"/>
      <c r="I833" s="5"/>
      <c r="J833" s="5"/>
    </row>
    <row r="834" spans="2:10">
      <c r="B834" s="1"/>
      <c r="C834" s="1"/>
      <c r="D834" s="1"/>
      <c r="E834" s="8"/>
      <c r="F834" s="8"/>
      <c r="G834" s="8"/>
      <c r="H834" s="5"/>
      <c r="I834" s="5"/>
      <c r="J834" s="5"/>
    </row>
    <row r="835" spans="2:10">
      <c r="B835" s="1"/>
      <c r="C835" s="1"/>
      <c r="D835" s="1"/>
      <c r="E835" s="8"/>
      <c r="F835" s="8"/>
      <c r="G835" s="8"/>
      <c r="H835" s="5"/>
      <c r="I835" s="5"/>
      <c r="J835" s="5"/>
    </row>
    <row r="836" spans="2:10">
      <c r="B836" s="1"/>
      <c r="C836" s="1"/>
      <c r="D836" s="1"/>
      <c r="E836" s="8"/>
      <c r="F836" s="8"/>
      <c r="G836" s="8"/>
      <c r="H836" s="5"/>
      <c r="I836" s="5"/>
      <c r="J836" s="5"/>
    </row>
    <row r="837" spans="2:10">
      <c r="B837" s="1"/>
      <c r="C837" s="1"/>
      <c r="D837" s="1"/>
      <c r="E837" s="8"/>
      <c r="F837" s="8"/>
      <c r="G837" s="8"/>
      <c r="H837" s="5"/>
      <c r="I837" s="5"/>
      <c r="J837" s="5"/>
    </row>
    <row r="838" spans="2:10">
      <c r="B838" s="1"/>
      <c r="C838" s="1"/>
      <c r="D838" s="1"/>
      <c r="E838" s="8"/>
      <c r="F838" s="8"/>
      <c r="G838" s="8"/>
      <c r="H838" s="5"/>
      <c r="I838" s="5"/>
      <c r="J838" s="5"/>
    </row>
    <row r="839" spans="2:10">
      <c r="B839" s="1"/>
      <c r="C839" s="1"/>
      <c r="D839" s="1"/>
      <c r="E839" s="8"/>
      <c r="F839" s="8"/>
      <c r="G839" s="8"/>
      <c r="H839" s="5"/>
      <c r="I839" s="5"/>
      <c r="J839" s="5"/>
    </row>
    <row r="840" spans="2:10">
      <c r="B840" s="1"/>
      <c r="C840" s="1"/>
      <c r="D840" s="1"/>
      <c r="E840" s="8"/>
      <c r="F840" s="8"/>
      <c r="G840" s="8"/>
      <c r="H840" s="5"/>
      <c r="I840" s="5"/>
      <c r="J840" s="5"/>
    </row>
    <row r="841" spans="2:10">
      <c r="B841" s="1"/>
      <c r="C841" s="1"/>
      <c r="D841" s="1"/>
      <c r="E841" s="8"/>
      <c r="F841" s="8"/>
      <c r="G841" s="8"/>
      <c r="H841" s="5"/>
      <c r="I841" s="5"/>
      <c r="J841" s="5"/>
    </row>
    <row r="842" spans="2:10">
      <c r="B842" s="1"/>
      <c r="C842" s="1"/>
      <c r="D842" s="1"/>
      <c r="E842" s="8"/>
      <c r="F842" s="8"/>
      <c r="G842" s="8"/>
      <c r="H842" s="5"/>
      <c r="I842" s="5"/>
      <c r="J842" s="5"/>
    </row>
    <row r="843" spans="2:10">
      <c r="B843" s="1"/>
      <c r="C843" s="1"/>
      <c r="D843" s="1"/>
      <c r="E843" s="8"/>
      <c r="F843" s="8"/>
      <c r="G843" s="8"/>
      <c r="H843" s="5"/>
      <c r="I843" s="5"/>
      <c r="J843" s="5"/>
    </row>
    <row r="844" spans="2:10">
      <c r="B844" s="1"/>
      <c r="C844" s="1"/>
      <c r="D844" s="1"/>
      <c r="E844" s="8"/>
      <c r="F844" s="8"/>
      <c r="G844" s="8"/>
      <c r="H844" s="5"/>
      <c r="I844" s="5"/>
      <c r="J844" s="5"/>
    </row>
    <row r="845" spans="2:10">
      <c r="B845" s="1"/>
      <c r="C845" s="1"/>
      <c r="D845" s="1"/>
      <c r="E845" s="8"/>
      <c r="F845" s="8"/>
      <c r="G845" s="8"/>
      <c r="H845" s="5"/>
      <c r="I845" s="5"/>
      <c r="J845" s="5"/>
    </row>
    <row r="846" spans="2:10">
      <c r="B846" s="1"/>
      <c r="C846" s="1"/>
      <c r="D846" s="1"/>
      <c r="E846" s="8"/>
      <c r="F846" s="8"/>
      <c r="G846" s="8"/>
      <c r="H846" s="5"/>
      <c r="I846" s="5"/>
      <c r="J846" s="5"/>
    </row>
    <row r="847" spans="2:10">
      <c r="B847" s="1"/>
      <c r="C847" s="1"/>
      <c r="D847" s="1"/>
      <c r="E847" s="8"/>
      <c r="F847" s="8"/>
      <c r="G847" s="8"/>
      <c r="H847" s="5"/>
      <c r="I847" s="5"/>
      <c r="J847" s="5"/>
    </row>
    <row r="848" spans="2:10">
      <c r="B848" s="1"/>
      <c r="C848" s="1"/>
      <c r="D848" s="1"/>
      <c r="E848" s="8"/>
      <c r="F848" s="8"/>
      <c r="G848" s="8"/>
      <c r="H848" s="5"/>
      <c r="I848" s="5"/>
      <c r="J848" s="5"/>
    </row>
    <row r="849" spans="2:10">
      <c r="B849" s="1"/>
      <c r="C849" s="1"/>
      <c r="D849" s="1"/>
      <c r="E849" s="8"/>
      <c r="F849" s="8"/>
      <c r="G849" s="8"/>
      <c r="H849" s="5"/>
      <c r="I849" s="5"/>
      <c r="J849" s="5"/>
    </row>
    <row r="850" spans="2:10">
      <c r="B850" s="1"/>
      <c r="C850" s="1"/>
      <c r="D850" s="1"/>
      <c r="E850" s="8"/>
      <c r="F850" s="8"/>
      <c r="G850" s="8"/>
      <c r="H850" s="5"/>
      <c r="I850" s="5"/>
      <c r="J850" s="5"/>
    </row>
    <row r="851" spans="2:10">
      <c r="B851" s="1"/>
      <c r="C851" s="1"/>
      <c r="D851" s="1"/>
      <c r="E851" s="8"/>
      <c r="F851" s="8"/>
      <c r="G851" s="8"/>
      <c r="H851" s="5"/>
      <c r="I851" s="5"/>
      <c r="J851" s="5"/>
    </row>
    <row r="852" spans="2:10">
      <c r="B852" s="1"/>
      <c r="C852" s="1"/>
      <c r="D852" s="1"/>
      <c r="E852" s="8"/>
      <c r="F852" s="8"/>
      <c r="G852" s="8"/>
      <c r="H852" s="5"/>
      <c r="I852" s="5"/>
      <c r="J852" s="5"/>
    </row>
    <row r="853" spans="2:10">
      <c r="B853" s="1"/>
      <c r="C853" s="1"/>
      <c r="D853" s="1"/>
      <c r="E853" s="8"/>
      <c r="F853" s="8"/>
      <c r="G853" s="8"/>
      <c r="H853" s="5"/>
      <c r="I853" s="5"/>
      <c r="J853" s="5"/>
    </row>
    <row r="854" spans="2:10">
      <c r="B854" s="1"/>
      <c r="C854" s="1"/>
      <c r="D854" s="1"/>
      <c r="E854" s="8"/>
      <c r="F854" s="8"/>
      <c r="G854" s="8"/>
      <c r="H854" s="5"/>
      <c r="I854" s="5"/>
      <c r="J854" s="5"/>
    </row>
    <row r="855" spans="2:10">
      <c r="B855" s="1"/>
      <c r="C855" s="1"/>
      <c r="D855" s="1"/>
      <c r="E855" s="8"/>
      <c r="F855" s="8"/>
      <c r="G855" s="8"/>
      <c r="H855" s="5"/>
      <c r="I855" s="5"/>
      <c r="J855" s="5"/>
    </row>
    <row r="856" spans="2:10">
      <c r="B856" s="1"/>
      <c r="C856" s="1"/>
      <c r="D856" s="1"/>
      <c r="E856" s="8"/>
      <c r="F856" s="8"/>
      <c r="G856" s="8"/>
      <c r="H856" s="5"/>
      <c r="I856" s="5"/>
      <c r="J856" s="5"/>
    </row>
    <row r="857" spans="2:10">
      <c r="B857" s="1"/>
      <c r="C857" s="1"/>
      <c r="D857" s="1"/>
      <c r="E857" s="8"/>
      <c r="F857" s="8"/>
      <c r="G857" s="8"/>
      <c r="H857" s="5"/>
      <c r="I857" s="5"/>
      <c r="J857" s="5"/>
    </row>
    <row r="858" spans="2:10">
      <c r="B858" s="1"/>
      <c r="C858" s="1"/>
      <c r="D858" s="1"/>
      <c r="E858" s="8"/>
      <c r="F858" s="8"/>
      <c r="G858" s="8"/>
      <c r="H858" s="5"/>
      <c r="I858" s="5"/>
      <c r="J858" s="5"/>
    </row>
    <row r="859" spans="2:10">
      <c r="B859" s="1"/>
      <c r="C859" s="1"/>
      <c r="D859" s="1"/>
      <c r="E859" s="8"/>
      <c r="F859" s="8"/>
      <c r="G859" s="8"/>
      <c r="H859" s="5"/>
      <c r="I859" s="5"/>
      <c r="J859" s="5"/>
    </row>
    <row r="860" spans="2:10">
      <c r="B860" s="1"/>
      <c r="C860" s="1"/>
      <c r="D860" s="1"/>
      <c r="E860" s="8"/>
      <c r="F860" s="8"/>
      <c r="G860" s="8"/>
      <c r="H860" s="5"/>
      <c r="I860" s="5"/>
      <c r="J860" s="5"/>
    </row>
    <row r="861" spans="2:10">
      <c r="B861" s="1"/>
      <c r="C861" s="1"/>
      <c r="D861" s="1"/>
      <c r="E861" s="8"/>
      <c r="F861" s="8"/>
      <c r="G861" s="8"/>
      <c r="H861" s="5"/>
      <c r="I861" s="5"/>
      <c r="J861" s="5"/>
    </row>
    <row r="862" spans="2:10">
      <c r="B862" s="1"/>
      <c r="C862" s="1"/>
      <c r="D862" s="1"/>
      <c r="E862" s="8"/>
      <c r="F862" s="8"/>
      <c r="G862" s="8"/>
      <c r="H862" s="5"/>
      <c r="I862" s="5"/>
      <c r="J862" s="5"/>
    </row>
    <row r="863" spans="2:10">
      <c r="B863" s="1"/>
      <c r="C863" s="1"/>
      <c r="D863" s="1"/>
      <c r="E863" s="8"/>
      <c r="F863" s="8"/>
      <c r="G863" s="8"/>
      <c r="H863" s="5"/>
      <c r="I863" s="5"/>
      <c r="J863" s="5"/>
    </row>
    <row r="864" spans="2:10">
      <c r="B864" s="1"/>
      <c r="C864" s="1"/>
      <c r="D864" s="1"/>
      <c r="E864" s="8"/>
      <c r="F864" s="8"/>
      <c r="G864" s="8"/>
      <c r="H864" s="5"/>
      <c r="I864" s="5"/>
      <c r="J864" s="5"/>
    </row>
    <row r="865" spans="2:10">
      <c r="B865" s="1"/>
      <c r="C865" s="1"/>
      <c r="D865" s="1"/>
      <c r="E865" s="8"/>
      <c r="F865" s="8"/>
      <c r="G865" s="8"/>
      <c r="H865" s="5"/>
      <c r="I865" s="5"/>
      <c r="J865" s="5"/>
    </row>
    <row r="866" spans="2:10">
      <c r="B866" s="1"/>
      <c r="C866" s="1"/>
      <c r="D866" s="1"/>
      <c r="E866" s="8"/>
      <c r="F866" s="8"/>
      <c r="G866" s="8"/>
      <c r="H866" s="5"/>
      <c r="I866" s="5"/>
      <c r="J866" s="5"/>
    </row>
    <row r="867" spans="2:10">
      <c r="B867" s="1"/>
      <c r="C867" s="1"/>
      <c r="D867" s="1"/>
      <c r="E867" s="8"/>
      <c r="F867" s="8"/>
      <c r="G867" s="8"/>
      <c r="H867" s="5"/>
      <c r="I867" s="5"/>
      <c r="J867" s="5"/>
    </row>
    <row r="868" spans="2:10">
      <c r="B868" s="1"/>
      <c r="C868" s="1"/>
      <c r="D868" s="1"/>
      <c r="E868" s="8"/>
      <c r="F868" s="8"/>
      <c r="G868" s="8"/>
      <c r="H868" s="5"/>
      <c r="I868" s="5"/>
      <c r="J868" s="5"/>
    </row>
    <row r="869" spans="2:10">
      <c r="B869" s="1"/>
      <c r="C869" s="1"/>
      <c r="D869" s="1"/>
      <c r="E869" s="8"/>
      <c r="F869" s="8"/>
      <c r="G869" s="8"/>
      <c r="H869" s="5"/>
      <c r="I869" s="5"/>
      <c r="J869" s="5"/>
    </row>
    <row r="870" spans="2:10">
      <c r="B870" s="1"/>
      <c r="C870" s="1"/>
      <c r="D870" s="1"/>
      <c r="E870" s="8"/>
      <c r="F870" s="8"/>
      <c r="G870" s="8"/>
      <c r="H870" s="5"/>
      <c r="I870" s="5"/>
      <c r="J870" s="5"/>
    </row>
    <row r="871" spans="2:10">
      <c r="B871" s="1"/>
      <c r="C871" s="1"/>
      <c r="D871" s="1"/>
      <c r="E871" s="8"/>
      <c r="F871" s="8"/>
      <c r="G871" s="8"/>
      <c r="H871" s="5"/>
      <c r="I871" s="5"/>
      <c r="J871" s="5"/>
    </row>
    <row r="872" spans="2:10">
      <c r="B872" s="1"/>
      <c r="C872" s="1"/>
      <c r="D872" s="1"/>
      <c r="E872" s="8"/>
      <c r="F872" s="8"/>
      <c r="G872" s="8"/>
      <c r="H872" s="5"/>
      <c r="I872" s="5"/>
      <c r="J872" s="5"/>
    </row>
    <row r="873" spans="2:10">
      <c r="B873" s="1"/>
      <c r="C873" s="1"/>
      <c r="D873" s="1"/>
      <c r="E873" s="8"/>
      <c r="F873" s="8"/>
      <c r="G873" s="8"/>
      <c r="H873" s="5"/>
      <c r="I873" s="5"/>
      <c r="J873" s="5"/>
    </row>
    <row r="874" spans="2:10">
      <c r="B874" s="1"/>
      <c r="C874" s="1"/>
      <c r="D874" s="1"/>
      <c r="E874" s="8"/>
      <c r="F874" s="8"/>
      <c r="G874" s="8"/>
      <c r="H874" s="5"/>
      <c r="I874" s="5"/>
      <c r="J874" s="5"/>
    </row>
    <row r="875" spans="2:10">
      <c r="B875" s="1"/>
      <c r="C875" s="1"/>
      <c r="D875" s="1"/>
      <c r="E875" s="8"/>
      <c r="F875" s="8"/>
      <c r="G875" s="8"/>
      <c r="H875" s="5"/>
      <c r="I875" s="5"/>
      <c r="J875" s="5"/>
    </row>
    <row r="876" spans="2:10">
      <c r="B876" s="1"/>
      <c r="C876" s="1"/>
      <c r="D876" s="1"/>
      <c r="E876" s="8"/>
      <c r="F876" s="8"/>
      <c r="G876" s="8"/>
      <c r="H876" s="5"/>
      <c r="I876" s="5"/>
      <c r="J876" s="5"/>
    </row>
    <row r="877" spans="2:10">
      <c r="B877" s="1"/>
      <c r="C877" s="1"/>
      <c r="D877" s="1"/>
      <c r="E877" s="8"/>
      <c r="F877" s="8"/>
      <c r="G877" s="8"/>
      <c r="H877" s="5"/>
      <c r="I877" s="5"/>
      <c r="J877" s="5"/>
    </row>
    <row r="878" spans="2:10">
      <c r="B878" s="1"/>
      <c r="C878" s="1"/>
      <c r="D878" s="1"/>
      <c r="E878" s="8"/>
      <c r="F878" s="8"/>
      <c r="G878" s="8"/>
      <c r="H878" s="5"/>
      <c r="I878" s="5"/>
      <c r="J878" s="5"/>
    </row>
    <row r="879" spans="2:10">
      <c r="B879" s="1"/>
      <c r="C879" s="1"/>
      <c r="D879" s="1"/>
      <c r="E879" s="8"/>
      <c r="F879" s="8"/>
      <c r="G879" s="8"/>
      <c r="H879" s="5"/>
      <c r="I879" s="5"/>
      <c r="J879" s="5"/>
    </row>
    <row r="880" spans="2:10">
      <c r="B880" s="1"/>
      <c r="C880" s="1"/>
      <c r="D880" s="1"/>
      <c r="E880" s="8"/>
      <c r="F880" s="8"/>
      <c r="G880" s="8"/>
      <c r="H880" s="5"/>
      <c r="I880" s="5"/>
      <c r="J880" s="5"/>
    </row>
    <row r="881" spans="2:10">
      <c r="B881" s="1"/>
      <c r="C881" s="1"/>
      <c r="D881" s="1"/>
      <c r="E881" s="8"/>
      <c r="F881" s="8"/>
      <c r="G881" s="8"/>
      <c r="H881" s="5"/>
      <c r="I881" s="5"/>
      <c r="J881" s="5"/>
    </row>
    <row r="882" spans="2:10">
      <c r="B882" s="1"/>
      <c r="C882" s="1"/>
      <c r="D882" s="1"/>
      <c r="E882" s="8"/>
      <c r="F882" s="8"/>
      <c r="G882" s="8"/>
      <c r="H882" s="5"/>
      <c r="I882" s="5"/>
      <c r="J882" s="5"/>
    </row>
    <row r="883" spans="2:10">
      <c r="B883" s="1"/>
      <c r="C883" s="1"/>
      <c r="D883" s="1"/>
      <c r="E883" s="8"/>
      <c r="F883" s="8"/>
      <c r="G883" s="8"/>
      <c r="H883" s="5"/>
      <c r="I883" s="5"/>
      <c r="J883" s="5"/>
    </row>
    <row r="884" spans="2:10">
      <c r="B884" s="1"/>
      <c r="C884" s="1"/>
      <c r="D884" s="1"/>
      <c r="E884" s="8"/>
      <c r="F884" s="8"/>
      <c r="G884" s="8"/>
      <c r="H884" s="5"/>
      <c r="I884" s="5"/>
      <c r="J884" s="5"/>
    </row>
    <row r="885" spans="2:10">
      <c r="B885" s="1"/>
      <c r="C885" s="1"/>
      <c r="D885" s="1"/>
      <c r="E885" s="8"/>
      <c r="F885" s="8"/>
      <c r="G885" s="8"/>
      <c r="H885" s="5"/>
      <c r="I885" s="5"/>
      <c r="J885" s="5"/>
    </row>
    <row r="886" spans="2:10">
      <c r="B886" s="1"/>
      <c r="C886" s="1"/>
      <c r="D886" s="1"/>
      <c r="E886" s="8"/>
      <c r="F886" s="8"/>
      <c r="G886" s="8"/>
      <c r="H886" s="5"/>
      <c r="I886" s="5"/>
      <c r="J886" s="5"/>
    </row>
    <row r="887" spans="2:10">
      <c r="B887" s="1"/>
      <c r="C887" s="1"/>
      <c r="D887" s="1"/>
      <c r="E887" s="8"/>
      <c r="F887" s="8"/>
      <c r="G887" s="8"/>
      <c r="H887" s="5"/>
      <c r="I887" s="5"/>
      <c r="J887" s="5"/>
    </row>
    <row r="888" spans="2:10">
      <c r="B888" s="1"/>
      <c r="C888" s="1"/>
      <c r="D888" s="1"/>
      <c r="E888" s="8"/>
      <c r="F888" s="8"/>
      <c r="G888" s="8"/>
      <c r="H888" s="5"/>
      <c r="I888" s="5"/>
      <c r="J888" s="5"/>
    </row>
    <row r="889" spans="2:10">
      <c r="B889" s="1"/>
      <c r="C889" s="1"/>
      <c r="D889" s="1"/>
      <c r="E889" s="8"/>
      <c r="F889" s="8"/>
      <c r="G889" s="8"/>
      <c r="H889" s="5"/>
      <c r="I889" s="5"/>
      <c r="J889" s="5"/>
    </row>
    <row r="890" spans="2:10">
      <c r="B890" s="1"/>
      <c r="C890" s="1"/>
      <c r="D890" s="1"/>
      <c r="E890" s="8"/>
      <c r="F890" s="8"/>
      <c r="G890" s="8"/>
      <c r="H890" s="5"/>
      <c r="I890" s="5"/>
      <c r="J890" s="5"/>
    </row>
    <row r="891" spans="2:10">
      <c r="B891" s="1"/>
      <c r="C891" s="1"/>
      <c r="D891" s="1"/>
      <c r="E891" s="8"/>
      <c r="F891" s="8"/>
      <c r="G891" s="8"/>
      <c r="H891" s="5"/>
      <c r="I891" s="5"/>
      <c r="J891" s="5"/>
    </row>
    <row r="892" spans="2:10">
      <c r="B892" s="1"/>
      <c r="C892" s="1"/>
      <c r="D892" s="1"/>
      <c r="E892" s="8"/>
      <c r="F892" s="8"/>
      <c r="G892" s="8"/>
      <c r="H892" s="5"/>
      <c r="I892" s="5"/>
      <c r="J892" s="5"/>
    </row>
    <row r="893" spans="2:10">
      <c r="B893" s="1"/>
      <c r="C893" s="1"/>
      <c r="D893" s="1"/>
      <c r="E893" s="8"/>
      <c r="F893" s="8"/>
      <c r="G893" s="8"/>
      <c r="H893" s="5"/>
      <c r="I893" s="5"/>
      <c r="J893" s="5"/>
    </row>
    <row r="894" spans="2:10">
      <c r="B894" s="1"/>
      <c r="C894" s="1"/>
      <c r="D894" s="1"/>
      <c r="E894" s="8"/>
      <c r="F894" s="8"/>
      <c r="G894" s="8"/>
      <c r="H894" s="5"/>
      <c r="I894" s="5"/>
      <c r="J894" s="5"/>
    </row>
    <row r="895" spans="2:10">
      <c r="B895" s="1"/>
      <c r="C895" s="1"/>
      <c r="D895" s="1"/>
      <c r="E895" s="8"/>
      <c r="F895" s="8"/>
      <c r="G895" s="8"/>
      <c r="H895" s="5"/>
      <c r="I895" s="5"/>
      <c r="J895" s="5"/>
    </row>
    <row r="896" spans="2:10">
      <c r="B896" s="1"/>
      <c r="C896" s="1"/>
      <c r="D896" s="1"/>
      <c r="E896" s="8"/>
      <c r="F896" s="8"/>
      <c r="G896" s="8"/>
      <c r="H896" s="5"/>
      <c r="I896" s="5"/>
      <c r="J896" s="5"/>
    </row>
    <row r="897" spans="2:10">
      <c r="B897" s="1"/>
      <c r="C897" s="1"/>
      <c r="D897" s="1"/>
      <c r="E897" s="8"/>
      <c r="F897" s="8"/>
      <c r="G897" s="8"/>
      <c r="H897" s="5"/>
      <c r="I897" s="5"/>
      <c r="J897" s="5"/>
    </row>
    <row r="898" spans="2:10">
      <c r="B898" s="1"/>
      <c r="C898" s="1"/>
      <c r="D898" s="1"/>
      <c r="E898" s="8"/>
      <c r="F898" s="8"/>
      <c r="G898" s="8"/>
      <c r="H898" s="5"/>
      <c r="I898" s="5"/>
      <c r="J898" s="5"/>
    </row>
    <row r="899" spans="2:10">
      <c r="B899" s="1"/>
      <c r="C899" s="1"/>
      <c r="D899" s="1"/>
      <c r="E899" s="8"/>
      <c r="F899" s="8"/>
      <c r="G899" s="8"/>
      <c r="H899" s="5"/>
      <c r="I899" s="5"/>
      <c r="J899" s="5"/>
    </row>
    <row r="900" spans="2:10">
      <c r="B900" s="1"/>
      <c r="C900" s="1"/>
      <c r="D900" s="1"/>
      <c r="E900" s="8"/>
      <c r="F900" s="8"/>
      <c r="G900" s="8"/>
      <c r="H900" s="5"/>
      <c r="I900" s="5"/>
      <c r="J900" s="5"/>
    </row>
    <row r="901" spans="2:10">
      <c r="B901" s="1"/>
      <c r="C901" s="1"/>
      <c r="D901" s="1"/>
      <c r="E901" s="8"/>
      <c r="F901" s="8"/>
      <c r="G901" s="8"/>
      <c r="H901" s="5"/>
      <c r="I901" s="5"/>
      <c r="J901" s="5"/>
    </row>
    <row r="902" spans="2:10">
      <c r="B902" s="1"/>
      <c r="C902" s="1"/>
      <c r="D902" s="1"/>
      <c r="E902" s="8"/>
      <c r="F902" s="8"/>
      <c r="G902" s="8"/>
      <c r="H902" s="5"/>
      <c r="I902" s="5"/>
      <c r="J902" s="5"/>
    </row>
    <row r="903" spans="2:10">
      <c r="B903" s="1"/>
      <c r="C903" s="1"/>
      <c r="D903" s="1"/>
      <c r="E903" s="8"/>
      <c r="F903" s="8"/>
      <c r="G903" s="8"/>
      <c r="H903" s="5"/>
      <c r="I903" s="5"/>
      <c r="J903" s="5"/>
    </row>
    <row r="904" spans="2:10">
      <c r="B904" s="1"/>
      <c r="C904" s="1"/>
      <c r="D904" s="1"/>
      <c r="E904" s="8"/>
      <c r="F904" s="8"/>
      <c r="G904" s="8"/>
      <c r="H904" s="5"/>
      <c r="I904" s="5"/>
      <c r="J904" s="5"/>
    </row>
    <row r="905" spans="2:10">
      <c r="B905" s="1"/>
      <c r="C905" s="1"/>
      <c r="D905" s="1"/>
      <c r="E905" s="8"/>
      <c r="F905" s="8"/>
      <c r="G905" s="8"/>
      <c r="H905" s="5"/>
      <c r="I905" s="5"/>
      <c r="J905" s="5"/>
    </row>
    <row r="906" spans="2:10">
      <c r="B906" s="1"/>
      <c r="C906" s="1"/>
      <c r="D906" s="1"/>
      <c r="E906" s="8"/>
      <c r="F906" s="8"/>
      <c r="G906" s="8"/>
      <c r="H906" s="5"/>
      <c r="I906" s="5"/>
      <c r="J906" s="5"/>
    </row>
    <row r="907" spans="2:10">
      <c r="B907" s="1"/>
      <c r="C907" s="1"/>
      <c r="D907" s="1"/>
      <c r="E907" s="8"/>
      <c r="F907" s="8"/>
      <c r="G907" s="8"/>
      <c r="H907" s="5"/>
      <c r="I907" s="5"/>
      <c r="J907" s="5"/>
    </row>
    <row r="908" spans="2:10">
      <c r="B908" s="1"/>
      <c r="C908" s="1"/>
      <c r="D908" s="1"/>
      <c r="E908" s="8"/>
      <c r="F908" s="8"/>
      <c r="G908" s="8"/>
      <c r="H908" s="5"/>
      <c r="I908" s="5"/>
      <c r="J908" s="5"/>
    </row>
    <row r="909" spans="2:10">
      <c r="B909" s="1"/>
      <c r="C909" s="1"/>
      <c r="D909" s="1"/>
      <c r="E909" s="8"/>
      <c r="F909" s="8"/>
      <c r="G909" s="8"/>
      <c r="H909" s="5"/>
      <c r="I909" s="5"/>
      <c r="J909" s="5"/>
    </row>
    <row r="910" spans="2:10">
      <c r="B910" s="1"/>
      <c r="C910" s="1"/>
      <c r="D910" s="1"/>
      <c r="E910" s="8"/>
      <c r="F910" s="8"/>
      <c r="G910" s="8"/>
      <c r="H910" s="5"/>
      <c r="I910" s="5"/>
      <c r="J910" s="5"/>
    </row>
    <row r="911" spans="2:10">
      <c r="B911" s="1"/>
      <c r="C911" s="1"/>
      <c r="D911" s="1"/>
      <c r="E911" s="8"/>
      <c r="F911" s="8"/>
      <c r="G911" s="8"/>
      <c r="H911" s="5"/>
      <c r="I911" s="5"/>
      <c r="J911" s="5"/>
    </row>
    <row r="912" spans="2:10">
      <c r="B912" s="1"/>
      <c r="C912" s="1"/>
      <c r="D912" s="1"/>
      <c r="E912" s="8"/>
      <c r="F912" s="8"/>
      <c r="G912" s="8"/>
      <c r="H912" s="5"/>
      <c r="I912" s="5"/>
      <c r="J912" s="5"/>
    </row>
    <row r="913" spans="2:10">
      <c r="B913" s="1"/>
      <c r="C913" s="1"/>
      <c r="D913" s="1"/>
      <c r="E913" s="8"/>
      <c r="F913" s="8"/>
      <c r="G913" s="8"/>
      <c r="H913" s="5"/>
      <c r="I913" s="5"/>
      <c r="J913" s="5"/>
    </row>
    <row r="914" spans="2:10">
      <c r="B914" s="1"/>
      <c r="C914" s="1"/>
      <c r="D914" s="1"/>
      <c r="E914" s="8"/>
      <c r="F914" s="8"/>
      <c r="G914" s="8"/>
      <c r="H914" s="5"/>
      <c r="I914" s="5"/>
      <c r="J914" s="5"/>
    </row>
    <row r="915" spans="2:10">
      <c r="B915" s="1"/>
      <c r="C915" s="1"/>
      <c r="D915" s="1"/>
      <c r="E915" s="8"/>
      <c r="F915" s="8"/>
      <c r="G915" s="8"/>
      <c r="H915" s="5"/>
      <c r="I915" s="5"/>
      <c r="J915" s="5"/>
    </row>
    <row r="916" spans="2:10">
      <c r="B916" s="1"/>
      <c r="C916" s="1"/>
      <c r="D916" s="1"/>
      <c r="E916" s="8"/>
      <c r="F916" s="8"/>
      <c r="G916" s="8"/>
      <c r="H916" s="5"/>
      <c r="I916" s="5"/>
      <c r="J916" s="5"/>
    </row>
    <row r="917" spans="2:10">
      <c r="B917" s="1"/>
      <c r="C917" s="1"/>
      <c r="D917" s="1"/>
      <c r="E917" s="8"/>
      <c r="F917" s="8"/>
      <c r="G917" s="8"/>
      <c r="H917" s="5"/>
      <c r="I917" s="5"/>
      <c r="J917" s="5"/>
    </row>
    <row r="918" spans="2:10">
      <c r="B918" s="1"/>
      <c r="C918" s="1"/>
      <c r="D918" s="1"/>
      <c r="E918" s="8"/>
      <c r="F918" s="8"/>
      <c r="G918" s="8"/>
      <c r="H918" s="5"/>
      <c r="I918" s="5"/>
      <c r="J918" s="5"/>
    </row>
    <row r="919" spans="2:10">
      <c r="B919" s="1"/>
      <c r="C919" s="1"/>
      <c r="D919" s="1"/>
      <c r="E919" s="8"/>
      <c r="F919" s="8"/>
      <c r="G919" s="8"/>
      <c r="H919" s="5"/>
      <c r="I919" s="5"/>
      <c r="J919" s="5"/>
    </row>
    <row r="920" spans="2:10">
      <c r="B920" s="1"/>
      <c r="C920" s="1"/>
      <c r="D920" s="1"/>
      <c r="E920" s="8"/>
      <c r="F920" s="8"/>
      <c r="G920" s="8"/>
      <c r="H920" s="5"/>
      <c r="I920" s="5"/>
      <c r="J920" s="5"/>
    </row>
    <row r="921" spans="2:10">
      <c r="B921" s="1"/>
      <c r="C921" s="1"/>
      <c r="D921" s="1"/>
      <c r="E921" s="8"/>
      <c r="F921" s="8"/>
      <c r="G921" s="8"/>
      <c r="H921" s="5"/>
      <c r="I921" s="5"/>
      <c r="J921" s="5"/>
    </row>
    <row r="922" spans="2:10">
      <c r="B922" s="1"/>
      <c r="C922" s="1"/>
      <c r="D922" s="1"/>
      <c r="E922" s="8"/>
      <c r="F922" s="8"/>
      <c r="G922" s="8"/>
      <c r="H922" s="5"/>
      <c r="I922" s="5"/>
      <c r="J922" s="5"/>
    </row>
    <row r="923" spans="2:10">
      <c r="B923" s="1"/>
      <c r="C923" s="1"/>
      <c r="D923" s="1"/>
      <c r="E923" s="8"/>
      <c r="F923" s="8"/>
      <c r="G923" s="8"/>
      <c r="H923" s="5"/>
      <c r="I923" s="5"/>
      <c r="J923" s="5"/>
    </row>
    <row r="924" spans="2:10">
      <c r="B924" s="1"/>
      <c r="C924" s="1"/>
      <c r="D924" s="1"/>
      <c r="E924" s="8"/>
      <c r="F924" s="8"/>
      <c r="G924" s="8"/>
      <c r="H924" s="5"/>
      <c r="I924" s="5"/>
      <c r="J924" s="5"/>
    </row>
    <row r="925" spans="2:10">
      <c r="B925" s="1"/>
      <c r="C925" s="1"/>
      <c r="D925" s="1"/>
      <c r="E925" s="8"/>
      <c r="F925" s="8"/>
      <c r="G925" s="8"/>
      <c r="H925" s="5"/>
      <c r="I925" s="5"/>
      <c r="J925" s="5"/>
    </row>
    <row r="926" spans="2:10">
      <c r="B926" s="1"/>
      <c r="C926" s="1"/>
      <c r="D926" s="1"/>
      <c r="E926" s="8"/>
      <c r="F926" s="8"/>
      <c r="G926" s="8"/>
      <c r="H926" s="5"/>
      <c r="I926" s="5"/>
      <c r="J926" s="5"/>
    </row>
    <row r="927" spans="2:10">
      <c r="B927" s="1"/>
      <c r="C927" s="1"/>
      <c r="D927" s="1"/>
      <c r="E927" s="8"/>
      <c r="F927" s="8"/>
      <c r="G927" s="8"/>
      <c r="H927" s="5"/>
      <c r="I927" s="5"/>
      <c r="J927" s="5"/>
    </row>
    <row r="928" spans="2:10">
      <c r="B928" s="1"/>
      <c r="C928" s="1"/>
      <c r="D928" s="1"/>
      <c r="E928" s="8"/>
      <c r="F928" s="8"/>
      <c r="G928" s="8"/>
      <c r="H928" s="5"/>
      <c r="I928" s="5"/>
      <c r="J928" s="5"/>
    </row>
    <row r="929" spans="2:10">
      <c r="B929" s="1"/>
      <c r="C929" s="1"/>
      <c r="D929" s="1"/>
      <c r="E929" s="8"/>
      <c r="F929" s="8"/>
      <c r="G929" s="8"/>
      <c r="H929" s="5"/>
      <c r="I929" s="5"/>
      <c r="J929" s="5"/>
    </row>
    <row r="930" spans="2:10">
      <c r="B930" s="1"/>
      <c r="C930" s="1"/>
      <c r="D930" s="1"/>
      <c r="E930" s="8"/>
      <c r="F930" s="8"/>
      <c r="G930" s="8"/>
      <c r="H930" s="5"/>
      <c r="I930" s="5"/>
      <c r="J930" s="5"/>
    </row>
    <row r="931" spans="2:10">
      <c r="B931" s="1"/>
      <c r="C931" s="1"/>
      <c r="D931" s="1"/>
      <c r="E931" s="8"/>
      <c r="F931" s="8"/>
      <c r="G931" s="8"/>
      <c r="H931" s="5"/>
      <c r="I931" s="5"/>
      <c r="J931" s="5"/>
    </row>
    <row r="932" spans="2:10">
      <c r="B932" s="1"/>
      <c r="C932" s="1"/>
      <c r="D932" s="1"/>
      <c r="E932" s="8"/>
      <c r="F932" s="8"/>
      <c r="G932" s="8"/>
      <c r="H932" s="5"/>
      <c r="I932" s="5"/>
      <c r="J932" s="5"/>
    </row>
    <row r="933" spans="2:10">
      <c r="B933" s="1"/>
      <c r="C933" s="1"/>
      <c r="D933" s="1"/>
      <c r="E933" s="8"/>
      <c r="F933" s="8"/>
      <c r="G933" s="8"/>
      <c r="H933" s="5"/>
      <c r="I933" s="5"/>
      <c r="J933" s="5"/>
    </row>
    <row r="934" spans="2:10">
      <c r="B934" s="1"/>
      <c r="C934" s="1"/>
      <c r="D934" s="1"/>
      <c r="E934" s="8"/>
      <c r="F934" s="8"/>
      <c r="G934" s="8"/>
      <c r="H934" s="5"/>
      <c r="I934" s="5"/>
      <c r="J934" s="5"/>
    </row>
    <row r="935" spans="2:10">
      <c r="B935" s="1"/>
      <c r="C935" s="1"/>
      <c r="D935" s="1"/>
      <c r="E935" s="8"/>
      <c r="F935" s="8"/>
      <c r="G935" s="8"/>
      <c r="H935" s="5"/>
      <c r="I935" s="5"/>
      <c r="J935" s="5"/>
    </row>
    <row r="936" spans="2:10">
      <c r="B936" s="1"/>
      <c r="C936" s="1"/>
      <c r="D936" s="1"/>
      <c r="E936" s="8"/>
      <c r="F936" s="8"/>
      <c r="G936" s="8"/>
      <c r="H936" s="5"/>
      <c r="I936" s="5"/>
      <c r="J936" s="5"/>
    </row>
    <row r="937" spans="2:10">
      <c r="B937" s="1"/>
      <c r="C937" s="1"/>
      <c r="D937" s="1"/>
      <c r="E937" s="8"/>
      <c r="F937" s="8"/>
      <c r="G937" s="8"/>
      <c r="H937" s="5"/>
      <c r="I937" s="5"/>
      <c r="J937" s="5"/>
    </row>
    <row r="938" spans="2:10">
      <c r="B938" s="1"/>
      <c r="C938" s="1"/>
      <c r="D938" s="1"/>
      <c r="E938" s="8"/>
      <c r="F938" s="8"/>
      <c r="G938" s="8"/>
      <c r="H938" s="5"/>
      <c r="I938" s="5"/>
      <c r="J938" s="5"/>
    </row>
    <row r="939" spans="2:10">
      <c r="B939" s="1"/>
      <c r="C939" s="1"/>
      <c r="D939" s="1"/>
      <c r="E939" s="8"/>
      <c r="F939" s="8"/>
      <c r="G939" s="8"/>
      <c r="H939" s="5"/>
      <c r="I939" s="5"/>
      <c r="J939" s="5"/>
    </row>
    <row r="940" spans="2:10">
      <c r="B940" s="1"/>
      <c r="C940" s="1"/>
      <c r="D940" s="1"/>
      <c r="E940" s="8"/>
      <c r="F940" s="8"/>
      <c r="G940" s="8"/>
      <c r="H940" s="5"/>
      <c r="I940" s="5"/>
      <c r="J940" s="5"/>
    </row>
    <row r="941" spans="2:10">
      <c r="B941" s="1"/>
      <c r="C941" s="1"/>
      <c r="D941" s="1"/>
      <c r="E941" s="8"/>
      <c r="F941" s="8"/>
      <c r="G941" s="8"/>
      <c r="H941" s="5"/>
      <c r="I941" s="5"/>
      <c r="J941" s="5"/>
    </row>
    <row r="942" spans="2:10">
      <c r="B942" s="1"/>
      <c r="C942" s="1"/>
      <c r="D942" s="1"/>
      <c r="E942" s="8"/>
      <c r="F942" s="8"/>
      <c r="G942" s="8"/>
      <c r="H942" s="5"/>
      <c r="I942" s="5"/>
      <c r="J942" s="5"/>
    </row>
    <row r="943" spans="2:10">
      <c r="B943" s="1"/>
      <c r="C943" s="1"/>
      <c r="D943" s="1"/>
      <c r="E943" s="8"/>
      <c r="F943" s="8"/>
      <c r="G943" s="8"/>
      <c r="H943" s="5"/>
      <c r="I943" s="5"/>
      <c r="J943" s="5"/>
    </row>
    <row r="944" spans="2:10">
      <c r="B944" s="1"/>
      <c r="C944" s="1"/>
      <c r="D944" s="1"/>
      <c r="E944" s="8"/>
      <c r="F944" s="8"/>
      <c r="G944" s="8"/>
      <c r="H944" s="5"/>
      <c r="I944" s="5"/>
      <c r="J944" s="5"/>
    </row>
    <row r="945" spans="2:10">
      <c r="B945" s="1"/>
      <c r="C945" s="1"/>
      <c r="D945" s="1"/>
      <c r="E945" s="8"/>
      <c r="F945" s="8"/>
      <c r="G945" s="8"/>
      <c r="H945" s="5"/>
      <c r="I945" s="5"/>
      <c r="J945" s="5"/>
    </row>
    <row r="946" spans="2:10">
      <c r="B946" s="1"/>
      <c r="C946" s="1"/>
      <c r="D946" s="1"/>
      <c r="E946" s="8"/>
      <c r="F946" s="8"/>
      <c r="G946" s="8"/>
      <c r="H946" s="5"/>
      <c r="I946" s="5"/>
      <c r="J946" s="5"/>
    </row>
    <row r="947" spans="2:10">
      <c r="B947" s="1"/>
      <c r="C947" s="1"/>
      <c r="D947" s="1"/>
      <c r="E947" s="8"/>
      <c r="F947" s="8"/>
      <c r="G947" s="8"/>
      <c r="H947" s="5"/>
      <c r="I947" s="5"/>
      <c r="J947" s="5"/>
    </row>
    <row r="948" spans="2:10">
      <c r="B948" s="1"/>
      <c r="C948" s="1"/>
      <c r="D948" s="1"/>
      <c r="E948" s="8"/>
      <c r="F948" s="8"/>
      <c r="G948" s="8"/>
      <c r="H948" s="5"/>
      <c r="I948" s="5"/>
      <c r="J948" s="5"/>
    </row>
    <row r="949" spans="2:10">
      <c r="B949" s="1"/>
      <c r="C949" s="1"/>
      <c r="D949" s="1"/>
      <c r="E949" s="8"/>
      <c r="F949" s="8"/>
      <c r="G949" s="8"/>
      <c r="H949" s="5"/>
      <c r="I949" s="5"/>
      <c r="J949" s="5"/>
    </row>
    <row r="950" spans="2:10">
      <c r="B950" s="1"/>
      <c r="C950" s="1"/>
      <c r="D950" s="1"/>
      <c r="E950" s="8"/>
      <c r="F950" s="8"/>
      <c r="G950" s="8"/>
      <c r="H950" s="5"/>
      <c r="I950" s="5"/>
      <c r="J950" s="5"/>
    </row>
    <row r="951" spans="2:10">
      <c r="B951" s="1"/>
      <c r="C951" s="1"/>
      <c r="D951" s="1"/>
      <c r="E951" s="8"/>
      <c r="F951" s="8"/>
      <c r="G951" s="8"/>
      <c r="H951" s="5"/>
      <c r="I951" s="5"/>
      <c r="J951" s="5"/>
    </row>
    <row r="952" spans="2:10">
      <c r="B952" s="1"/>
      <c r="C952" s="1"/>
      <c r="D952" s="1"/>
      <c r="E952" s="8"/>
      <c r="F952" s="8"/>
      <c r="G952" s="8"/>
      <c r="H952" s="5"/>
      <c r="I952" s="5"/>
      <c r="J952" s="5"/>
    </row>
    <row r="953" spans="2:10">
      <c r="B953" s="1"/>
      <c r="C953" s="1"/>
      <c r="D953" s="1"/>
      <c r="E953" s="8"/>
      <c r="F953" s="8"/>
      <c r="G953" s="8"/>
      <c r="H953" s="5"/>
      <c r="I953" s="5"/>
      <c r="J953" s="5"/>
    </row>
    <row r="954" spans="2:10">
      <c r="B954" s="1"/>
      <c r="C954" s="1"/>
      <c r="D954" s="1"/>
      <c r="E954" s="8"/>
      <c r="F954" s="8"/>
      <c r="G954" s="8"/>
      <c r="H954" s="5"/>
      <c r="I954" s="5"/>
      <c r="J954" s="5"/>
    </row>
    <row r="955" spans="2:10">
      <c r="B955" s="1"/>
      <c r="C955" s="1"/>
      <c r="D955" s="1"/>
      <c r="E955" s="8"/>
      <c r="F955" s="8"/>
      <c r="G955" s="8"/>
      <c r="H955" s="5"/>
      <c r="I955" s="5"/>
      <c r="J955" s="5"/>
    </row>
    <row r="956" spans="2:10">
      <c r="B956" s="1"/>
      <c r="C956" s="1"/>
      <c r="D956" s="1"/>
      <c r="E956" s="8"/>
      <c r="F956" s="8"/>
      <c r="G956" s="8"/>
      <c r="H956" s="5"/>
      <c r="I956" s="5"/>
      <c r="J956" s="5"/>
    </row>
    <row r="957" spans="2:10">
      <c r="B957" s="1"/>
      <c r="C957" s="1"/>
      <c r="D957" s="1"/>
      <c r="E957" s="8"/>
      <c r="F957" s="8"/>
      <c r="G957" s="8"/>
      <c r="H957" s="5"/>
      <c r="I957" s="5"/>
      <c r="J957" s="5"/>
    </row>
    <row r="958" spans="2:10">
      <c r="B958" s="1"/>
      <c r="C958" s="1"/>
      <c r="D958" s="1"/>
      <c r="E958" s="8"/>
      <c r="F958" s="8"/>
      <c r="G958" s="8"/>
      <c r="H958" s="5"/>
      <c r="I958" s="5"/>
      <c r="J958" s="5"/>
    </row>
    <row r="959" spans="2:10">
      <c r="B959" s="1"/>
      <c r="C959" s="1"/>
      <c r="D959" s="1"/>
      <c r="E959" s="8"/>
      <c r="F959" s="8"/>
      <c r="G959" s="8"/>
      <c r="H959" s="5"/>
      <c r="I959" s="5"/>
      <c r="J959" s="5"/>
    </row>
    <row r="960" spans="2:10">
      <c r="B960" s="1"/>
      <c r="C960" s="1"/>
      <c r="D960" s="1"/>
      <c r="E960" s="8"/>
      <c r="F960" s="8"/>
      <c r="G960" s="8"/>
      <c r="H960" s="5"/>
      <c r="I960" s="5"/>
      <c r="J960" s="5"/>
    </row>
    <row r="961" spans="2:10">
      <c r="B961" s="1"/>
      <c r="C961" s="1"/>
      <c r="D961" s="1"/>
      <c r="E961" s="8"/>
      <c r="F961" s="8"/>
      <c r="G961" s="8"/>
      <c r="H961" s="5"/>
      <c r="I961" s="5"/>
      <c r="J961" s="5"/>
    </row>
    <row r="962" spans="2:10">
      <c r="B962" s="1"/>
      <c r="C962" s="1"/>
      <c r="D962" s="1"/>
      <c r="E962" s="8"/>
      <c r="F962" s="8"/>
      <c r="G962" s="8"/>
      <c r="H962" s="5"/>
      <c r="I962" s="5"/>
      <c r="J962" s="5"/>
    </row>
    <row r="963" spans="2:10">
      <c r="B963" s="1"/>
      <c r="C963" s="1"/>
      <c r="D963" s="1"/>
      <c r="E963" s="8"/>
      <c r="F963" s="8"/>
      <c r="G963" s="8"/>
      <c r="H963" s="5"/>
      <c r="I963" s="5"/>
      <c r="J963" s="5"/>
    </row>
    <row r="964" spans="2:10">
      <c r="B964" s="1"/>
      <c r="C964" s="1"/>
      <c r="D964" s="1"/>
      <c r="E964" s="8"/>
      <c r="F964" s="8"/>
      <c r="G964" s="8"/>
      <c r="H964" s="5"/>
      <c r="I964" s="5"/>
      <c r="J964" s="5"/>
    </row>
    <row r="965" spans="2:10">
      <c r="B965" s="1"/>
      <c r="C965" s="1"/>
      <c r="D965" s="1"/>
      <c r="E965" s="8"/>
      <c r="F965" s="8"/>
      <c r="G965" s="8"/>
      <c r="H965" s="5"/>
      <c r="I965" s="5"/>
      <c r="J965" s="5"/>
    </row>
    <row r="966" spans="2:10">
      <c r="B966" s="1"/>
      <c r="C966" s="1"/>
      <c r="D966" s="1"/>
      <c r="E966" s="8"/>
      <c r="F966" s="8"/>
      <c r="G966" s="8"/>
      <c r="H966" s="5"/>
      <c r="I966" s="5"/>
      <c r="J966" s="5"/>
    </row>
    <row r="967" spans="2:10">
      <c r="B967" s="1"/>
      <c r="C967" s="1"/>
      <c r="D967" s="1"/>
      <c r="E967" s="8"/>
      <c r="F967" s="8"/>
      <c r="G967" s="8"/>
      <c r="H967" s="5"/>
      <c r="I967" s="5"/>
      <c r="J967" s="5"/>
    </row>
    <row r="968" spans="2:10">
      <c r="B968" s="1"/>
      <c r="C968" s="1"/>
      <c r="D968" s="1"/>
      <c r="E968" s="8"/>
      <c r="F968" s="8"/>
      <c r="G968" s="8"/>
      <c r="H968" s="5"/>
      <c r="I968" s="5"/>
      <c r="J968" s="5"/>
    </row>
    <row r="969" spans="2:10">
      <c r="B969" s="1"/>
      <c r="C969" s="1"/>
      <c r="D969" s="1"/>
      <c r="E969" s="8"/>
      <c r="F969" s="8"/>
      <c r="G969" s="8"/>
      <c r="H969" s="5"/>
      <c r="I969" s="5"/>
      <c r="J969" s="5"/>
    </row>
    <row r="970" spans="2:10">
      <c r="B970" s="1"/>
      <c r="C970" s="1"/>
      <c r="D970" s="1"/>
      <c r="E970" s="8"/>
      <c r="F970" s="8"/>
      <c r="G970" s="8"/>
      <c r="H970" s="5"/>
      <c r="I970" s="5"/>
      <c r="J970" s="5"/>
    </row>
    <row r="971" spans="2:10">
      <c r="B971" s="1"/>
      <c r="C971" s="1"/>
      <c r="D971" s="1"/>
      <c r="E971" s="8"/>
      <c r="F971" s="8"/>
      <c r="G971" s="8"/>
      <c r="H971" s="5"/>
      <c r="I971" s="5"/>
      <c r="J971" s="5"/>
    </row>
    <row r="972" spans="2:10">
      <c r="B972" s="1"/>
      <c r="C972" s="1"/>
      <c r="D972" s="1"/>
      <c r="E972" s="8"/>
      <c r="F972" s="8"/>
      <c r="G972" s="8"/>
      <c r="H972" s="5"/>
      <c r="I972" s="5"/>
      <c r="J972" s="5"/>
    </row>
    <row r="973" spans="2:10">
      <c r="B973" s="1"/>
      <c r="C973" s="1"/>
      <c r="D973" s="1"/>
      <c r="E973" s="8"/>
      <c r="F973" s="8"/>
      <c r="G973" s="8"/>
      <c r="H973" s="5"/>
      <c r="I973" s="5"/>
      <c r="J973" s="5"/>
    </row>
    <row r="974" spans="2:10">
      <c r="B974" s="1"/>
      <c r="C974" s="1"/>
      <c r="D974" s="1"/>
      <c r="E974" s="8"/>
      <c r="F974" s="8"/>
      <c r="G974" s="8"/>
      <c r="H974" s="5"/>
      <c r="I974" s="5"/>
      <c r="J974" s="5"/>
    </row>
    <row r="975" spans="2:10">
      <c r="B975" s="1"/>
      <c r="C975" s="1"/>
      <c r="D975" s="1"/>
      <c r="E975" s="8"/>
      <c r="F975" s="8"/>
      <c r="G975" s="8"/>
      <c r="H975" s="5"/>
      <c r="I975" s="5"/>
      <c r="J975" s="5"/>
    </row>
    <row r="976" spans="2:10">
      <c r="B976" s="1"/>
      <c r="C976" s="1"/>
      <c r="D976" s="1"/>
      <c r="E976" s="8"/>
      <c r="F976" s="8"/>
      <c r="G976" s="8"/>
      <c r="H976" s="5"/>
      <c r="I976" s="5"/>
      <c r="J976" s="5"/>
    </row>
    <row r="977" spans="2:10">
      <c r="B977" s="1"/>
      <c r="C977" s="1"/>
      <c r="D977" s="1"/>
      <c r="E977" s="8"/>
      <c r="F977" s="8"/>
      <c r="G977" s="8"/>
      <c r="H977" s="5"/>
      <c r="I977" s="5"/>
      <c r="J977" s="5"/>
    </row>
    <row r="978" spans="2:10">
      <c r="B978" s="1"/>
      <c r="C978" s="1"/>
      <c r="D978" s="1"/>
      <c r="E978" s="8"/>
      <c r="F978" s="8"/>
      <c r="G978" s="8"/>
      <c r="H978" s="5"/>
      <c r="I978" s="5"/>
      <c r="J978" s="5"/>
    </row>
    <row r="979" spans="2:10">
      <c r="B979" s="1"/>
      <c r="C979" s="1"/>
      <c r="D979" s="1"/>
      <c r="E979" s="8"/>
      <c r="F979" s="8"/>
      <c r="G979" s="8"/>
      <c r="H979" s="5"/>
      <c r="I979" s="5"/>
      <c r="J979" s="5"/>
    </row>
    <row r="980" spans="2:10">
      <c r="B980" s="1"/>
      <c r="C980" s="1"/>
      <c r="D980" s="1"/>
      <c r="E980" s="8"/>
      <c r="F980" s="8"/>
      <c r="G980" s="8"/>
      <c r="H980" s="5"/>
      <c r="I980" s="5"/>
      <c r="J980" s="5"/>
    </row>
    <row r="981" spans="2:10">
      <c r="B981" s="1"/>
      <c r="C981" s="1"/>
      <c r="D981" s="1"/>
      <c r="E981" s="8"/>
      <c r="F981" s="8"/>
      <c r="G981" s="8"/>
      <c r="H981" s="5"/>
      <c r="I981" s="5"/>
      <c r="J981" s="5"/>
    </row>
    <row r="982" spans="2:10">
      <c r="B982" s="1"/>
      <c r="C982" s="1"/>
      <c r="D982" s="1"/>
      <c r="E982" s="8"/>
      <c r="F982" s="8"/>
      <c r="G982" s="8"/>
      <c r="H982" s="5"/>
      <c r="I982" s="5"/>
      <c r="J982" s="5"/>
    </row>
    <row r="983" spans="2:10">
      <c r="B983" s="1"/>
      <c r="C983" s="1"/>
      <c r="D983" s="1"/>
      <c r="E983" s="8"/>
      <c r="F983" s="8"/>
      <c r="G983" s="8"/>
      <c r="H983" s="5"/>
      <c r="I983" s="5"/>
      <c r="J983" s="5"/>
    </row>
    <row r="984" spans="2:10">
      <c r="B984" s="1"/>
      <c r="C984" s="1"/>
      <c r="D984" s="1"/>
      <c r="E984" s="8"/>
      <c r="F984" s="8"/>
      <c r="G984" s="8"/>
      <c r="H984" s="5"/>
      <c r="I984" s="5"/>
      <c r="J984" s="5"/>
    </row>
    <row r="985" spans="2:10">
      <c r="B985" s="1"/>
      <c r="C985" s="1"/>
      <c r="D985" s="1"/>
      <c r="E985" s="8"/>
      <c r="F985" s="8"/>
      <c r="G985" s="8"/>
      <c r="H985" s="5"/>
      <c r="I985" s="5"/>
      <c r="J985" s="5"/>
    </row>
    <row r="986" spans="2:10">
      <c r="B986" s="1"/>
      <c r="C986" s="1"/>
      <c r="D986" s="1"/>
      <c r="E986" s="8"/>
      <c r="F986" s="8"/>
      <c r="G986" s="8"/>
      <c r="H986" s="5"/>
      <c r="I986" s="5"/>
      <c r="J986" s="5"/>
    </row>
    <row r="987" spans="2:10">
      <c r="B987" s="1"/>
      <c r="C987" s="1"/>
      <c r="D987" s="1"/>
      <c r="E987" s="8"/>
      <c r="F987" s="8"/>
      <c r="G987" s="8"/>
      <c r="H987" s="5"/>
      <c r="I987" s="5"/>
      <c r="J987" s="5"/>
    </row>
    <row r="988" spans="2:10">
      <c r="B988" s="1"/>
      <c r="C988" s="1"/>
      <c r="D988" s="1"/>
      <c r="E988" s="8"/>
      <c r="F988" s="8"/>
      <c r="G988" s="8"/>
      <c r="H988" s="5"/>
      <c r="I988" s="5"/>
      <c r="J988" s="5"/>
    </row>
    <row r="989" spans="2:10">
      <c r="B989" s="1"/>
      <c r="C989" s="1"/>
      <c r="D989" s="1"/>
      <c r="E989" s="8"/>
      <c r="F989" s="8"/>
      <c r="G989" s="8"/>
      <c r="H989" s="5"/>
      <c r="I989" s="5"/>
      <c r="J989" s="5"/>
    </row>
    <row r="990" spans="2:10">
      <c r="B990" s="1"/>
      <c r="C990" s="1"/>
      <c r="D990" s="1"/>
      <c r="E990" s="8"/>
      <c r="F990" s="8"/>
      <c r="G990" s="8"/>
      <c r="H990" s="5"/>
      <c r="I990" s="5"/>
      <c r="J990" s="5"/>
    </row>
    <row r="991" spans="2:10">
      <c r="B991" s="1"/>
      <c r="C991" s="1"/>
      <c r="D991" s="1"/>
      <c r="E991" s="8"/>
      <c r="F991" s="8"/>
      <c r="G991" s="8"/>
      <c r="H991" s="5"/>
      <c r="I991" s="5"/>
      <c r="J991" s="5"/>
    </row>
    <row r="992" spans="2:10">
      <c r="B992" s="1"/>
      <c r="C992" s="1"/>
      <c r="D992" s="1"/>
      <c r="E992" s="8"/>
      <c r="F992" s="8"/>
      <c r="G992" s="8"/>
      <c r="H992" s="5"/>
      <c r="I992" s="5"/>
      <c r="J992" s="5"/>
    </row>
    <row r="993" spans="2:10">
      <c r="B993" s="1"/>
      <c r="C993" s="1"/>
      <c r="D993" s="1"/>
      <c r="E993" s="8"/>
      <c r="F993" s="8"/>
      <c r="G993" s="8"/>
      <c r="H993" s="5"/>
      <c r="I993" s="5"/>
      <c r="J993" s="5"/>
    </row>
    <row r="994" spans="2:10">
      <c r="B994" s="1"/>
      <c r="C994" s="1"/>
      <c r="D994" s="1"/>
      <c r="E994" s="8"/>
      <c r="F994" s="8"/>
      <c r="G994" s="8"/>
      <c r="H994" s="5"/>
      <c r="I994" s="5"/>
      <c r="J994" s="5"/>
    </row>
    <row r="995" spans="2:10">
      <c r="B995" s="1"/>
      <c r="C995" s="1"/>
      <c r="D995" s="1"/>
      <c r="E995" s="8"/>
      <c r="F995" s="8"/>
      <c r="G995" s="8"/>
      <c r="H995" s="5"/>
      <c r="I995" s="5"/>
      <c r="J995" s="5"/>
    </row>
    <row r="996" spans="2:10">
      <c r="B996" s="1"/>
      <c r="C996" s="1"/>
      <c r="D996" s="1"/>
      <c r="E996" s="8"/>
      <c r="F996" s="8"/>
      <c r="G996" s="8"/>
      <c r="H996" s="5"/>
      <c r="I996" s="5"/>
      <c r="J996" s="5"/>
    </row>
    <row r="997" spans="2:10">
      <c r="B997" s="1"/>
      <c r="C997" s="1"/>
      <c r="D997" s="1"/>
      <c r="E997" s="8"/>
      <c r="F997" s="8"/>
      <c r="G997" s="8"/>
      <c r="H997" s="5"/>
      <c r="I997" s="5"/>
      <c r="J997" s="5"/>
    </row>
    <row r="998" spans="2:10">
      <c r="B998" s="1"/>
      <c r="C998" s="1"/>
      <c r="D998" s="1"/>
      <c r="E998" s="8"/>
      <c r="F998" s="8"/>
      <c r="G998" s="8"/>
      <c r="H998" s="5"/>
      <c r="I998" s="5"/>
      <c r="J998" s="5"/>
    </row>
    <row r="999" spans="2:10">
      <c r="B999" s="1"/>
      <c r="C999" s="1"/>
      <c r="D999" s="1"/>
      <c r="E999" s="8"/>
      <c r="F999" s="8"/>
      <c r="G999" s="8"/>
      <c r="H999" s="5"/>
      <c r="I999" s="5"/>
      <c r="J999" s="5"/>
    </row>
    <row r="1000" spans="2:10">
      <c r="B1000" s="1"/>
      <c r="C1000" s="1"/>
      <c r="D1000" s="1"/>
      <c r="E1000" s="8"/>
      <c r="F1000" s="8"/>
      <c r="G1000" s="8"/>
      <c r="H1000" s="5"/>
      <c r="I1000" s="5"/>
      <c r="J1000" s="5"/>
    </row>
    <row r="1001" spans="2:10">
      <c r="B1001" s="1"/>
      <c r="C1001" s="1"/>
      <c r="D1001" s="1"/>
      <c r="E1001" s="8"/>
      <c r="F1001" s="8"/>
      <c r="G1001" s="8"/>
      <c r="H1001" s="5"/>
      <c r="I1001" s="5"/>
      <c r="J1001" s="5"/>
    </row>
    <row r="1002" spans="2:10">
      <c r="B1002" s="1"/>
      <c r="C1002" s="1"/>
      <c r="D1002" s="1"/>
      <c r="E1002" s="8"/>
      <c r="F1002" s="8"/>
      <c r="G1002" s="8"/>
      <c r="H1002" s="5"/>
      <c r="I1002" s="5"/>
      <c r="J1002" s="5"/>
    </row>
    <row r="1003" spans="2:10">
      <c r="B1003" s="1"/>
      <c r="C1003" s="1"/>
      <c r="D1003" s="1"/>
      <c r="E1003" s="8"/>
      <c r="F1003" s="8"/>
      <c r="G1003" s="8"/>
      <c r="H1003" s="5"/>
      <c r="I1003" s="5"/>
      <c r="J1003" s="5"/>
    </row>
    <row r="1004" spans="2:10">
      <c r="B1004" s="1"/>
      <c r="C1004" s="1"/>
      <c r="D1004" s="1"/>
      <c r="E1004" s="8"/>
      <c r="F1004" s="8"/>
      <c r="G1004" s="8"/>
      <c r="H1004" s="5"/>
      <c r="I1004" s="5"/>
      <c r="J1004" s="5"/>
    </row>
    <row r="1005" spans="2:10">
      <c r="B1005" s="1"/>
      <c r="C1005" s="1"/>
      <c r="D1005" s="1"/>
      <c r="E1005" s="8"/>
      <c r="F1005" s="8"/>
      <c r="G1005" s="8"/>
      <c r="H1005" s="5"/>
      <c r="I1005" s="5"/>
      <c r="J1005" s="5"/>
    </row>
    <row r="1006" spans="2:10">
      <c r="B1006" s="1"/>
      <c r="C1006" s="1"/>
      <c r="D1006" s="1"/>
      <c r="E1006" s="8"/>
      <c r="F1006" s="8"/>
      <c r="G1006" s="8"/>
      <c r="H1006" s="5"/>
      <c r="I1006" s="5"/>
      <c r="J1006" s="5"/>
    </row>
    <row r="1007" spans="2:10">
      <c r="B1007" s="1"/>
      <c r="C1007" s="1"/>
      <c r="D1007" s="1"/>
      <c r="E1007" s="8"/>
      <c r="F1007" s="8"/>
      <c r="G1007" s="8"/>
      <c r="H1007" s="5"/>
      <c r="I1007" s="5"/>
      <c r="J1007" s="5"/>
    </row>
    <row r="1008" spans="2:10">
      <c r="B1008" s="1"/>
      <c r="C1008" s="1"/>
      <c r="D1008" s="1"/>
      <c r="E1008" s="8"/>
      <c r="F1008" s="8"/>
      <c r="G1008" s="8"/>
      <c r="H1008" s="5"/>
      <c r="I1008" s="5"/>
      <c r="J1008" s="5"/>
    </row>
    <row r="1009" spans="2:10">
      <c r="B1009" s="1"/>
      <c r="C1009" s="1"/>
      <c r="D1009" s="1"/>
      <c r="E1009" s="8"/>
      <c r="F1009" s="8"/>
      <c r="G1009" s="8"/>
      <c r="H1009" s="5"/>
      <c r="I1009" s="5"/>
      <c r="J1009" s="5"/>
    </row>
    <row r="1010" spans="2:10">
      <c r="B1010" s="1"/>
      <c r="C1010" s="1"/>
      <c r="D1010" s="1"/>
      <c r="E1010" s="8"/>
      <c r="F1010" s="8"/>
      <c r="G1010" s="8"/>
      <c r="H1010" s="5"/>
      <c r="I1010" s="5"/>
      <c r="J1010" s="5"/>
    </row>
    <row r="1011" spans="2:10">
      <c r="B1011" s="1"/>
      <c r="C1011" s="1"/>
      <c r="D1011" s="1"/>
      <c r="E1011" s="8"/>
      <c r="F1011" s="8"/>
      <c r="G1011" s="8"/>
      <c r="H1011" s="5"/>
      <c r="I1011" s="5"/>
      <c r="J1011" s="5"/>
    </row>
    <row r="1012" spans="2:10">
      <c r="B1012" s="1"/>
      <c r="C1012" s="1"/>
      <c r="D1012" s="1"/>
      <c r="E1012" s="8"/>
      <c r="F1012" s="8"/>
      <c r="G1012" s="8"/>
      <c r="H1012" s="5"/>
      <c r="I1012" s="5"/>
      <c r="J1012" s="5"/>
    </row>
    <row r="1013" spans="2:10">
      <c r="B1013" s="1"/>
      <c r="C1013" s="1"/>
      <c r="D1013" s="1"/>
      <c r="E1013" s="8"/>
      <c r="F1013" s="8"/>
      <c r="G1013" s="8"/>
      <c r="H1013" s="5"/>
      <c r="I1013" s="5"/>
      <c r="J1013" s="5"/>
    </row>
    <row r="1014" spans="2:10">
      <c r="B1014" s="1"/>
      <c r="C1014" s="1"/>
      <c r="D1014" s="1"/>
      <c r="E1014" s="8"/>
      <c r="F1014" s="8"/>
      <c r="G1014" s="8"/>
      <c r="H1014" s="5"/>
      <c r="I1014" s="5"/>
      <c r="J1014" s="5"/>
    </row>
    <row r="1015" spans="2:10">
      <c r="B1015" s="1"/>
      <c r="C1015" s="1"/>
      <c r="D1015" s="1"/>
      <c r="E1015" s="8"/>
      <c r="F1015" s="8"/>
      <c r="G1015" s="8"/>
      <c r="H1015" s="5"/>
      <c r="I1015" s="5"/>
      <c r="J1015" s="5"/>
    </row>
    <row r="1016" spans="2:10">
      <c r="B1016" s="1"/>
      <c r="C1016" s="1"/>
      <c r="D1016" s="1"/>
      <c r="E1016" s="8"/>
      <c r="F1016" s="8"/>
      <c r="G1016" s="8"/>
      <c r="H1016" s="5"/>
      <c r="I1016" s="5"/>
      <c r="J1016" s="5"/>
    </row>
    <row r="1017" spans="2:10">
      <c r="B1017" s="1"/>
      <c r="C1017" s="1"/>
      <c r="D1017" s="1"/>
      <c r="E1017" s="8"/>
      <c r="F1017" s="8"/>
      <c r="G1017" s="8"/>
      <c r="H1017" s="5"/>
      <c r="I1017" s="5"/>
      <c r="J1017" s="5"/>
    </row>
    <row r="1018" spans="2:10">
      <c r="B1018" s="1"/>
      <c r="C1018" s="1"/>
      <c r="D1018" s="1"/>
      <c r="E1018" s="8"/>
      <c r="F1018" s="8"/>
      <c r="G1018" s="8"/>
      <c r="H1018" s="5"/>
      <c r="I1018" s="5"/>
      <c r="J1018" s="5"/>
    </row>
    <row r="1019" spans="2:10">
      <c r="B1019" s="1"/>
      <c r="C1019" s="1"/>
      <c r="D1019" s="1"/>
      <c r="E1019" s="8"/>
      <c r="F1019" s="8"/>
      <c r="G1019" s="8"/>
      <c r="H1019" s="5"/>
      <c r="I1019" s="5"/>
      <c r="J1019" s="5"/>
    </row>
    <row r="1020" spans="2:10">
      <c r="B1020" s="1"/>
      <c r="C1020" s="1"/>
      <c r="D1020" s="1"/>
      <c r="E1020" s="8"/>
      <c r="F1020" s="8"/>
      <c r="G1020" s="8"/>
      <c r="H1020" s="5"/>
      <c r="I1020" s="5"/>
      <c r="J1020" s="5"/>
    </row>
    <row r="1021" spans="2:10">
      <c r="B1021" s="1"/>
      <c r="C1021" s="1"/>
      <c r="D1021" s="1"/>
      <c r="E1021" s="8"/>
      <c r="F1021" s="8"/>
      <c r="G1021" s="8"/>
      <c r="H1021" s="5"/>
      <c r="I1021" s="5"/>
      <c r="J1021" s="5"/>
    </row>
    <row r="1022" spans="2:10">
      <c r="B1022" s="1"/>
      <c r="C1022" s="1"/>
      <c r="D1022" s="1"/>
      <c r="E1022" s="8"/>
      <c r="F1022" s="8"/>
      <c r="G1022" s="8"/>
      <c r="H1022" s="5"/>
      <c r="I1022" s="5"/>
      <c r="J1022" s="5"/>
    </row>
    <row r="1023" spans="2:10">
      <c r="B1023" s="1"/>
      <c r="C1023" s="1"/>
      <c r="D1023" s="1"/>
      <c r="E1023" s="8"/>
      <c r="F1023" s="8"/>
      <c r="G1023" s="8"/>
      <c r="H1023" s="5"/>
      <c r="I1023" s="5"/>
      <c r="J1023" s="5"/>
    </row>
    <row r="1024" spans="2:10">
      <c r="B1024" s="1"/>
      <c r="C1024" s="1"/>
      <c r="D1024" s="1"/>
      <c r="E1024" s="8"/>
      <c r="F1024" s="8"/>
      <c r="G1024" s="8"/>
      <c r="H1024" s="5"/>
      <c r="I1024" s="5"/>
      <c r="J1024" s="5"/>
    </row>
    <row r="1025" spans="2:10">
      <c r="B1025" s="1"/>
      <c r="C1025" s="1"/>
      <c r="D1025" s="1"/>
      <c r="E1025" s="8"/>
      <c r="F1025" s="8"/>
      <c r="G1025" s="8"/>
      <c r="H1025" s="5"/>
      <c r="I1025" s="5"/>
      <c r="J1025" s="5"/>
    </row>
    <row r="1026" spans="2:10">
      <c r="B1026" s="1"/>
      <c r="C1026" s="1"/>
      <c r="D1026" s="1"/>
      <c r="E1026" s="8"/>
      <c r="F1026" s="8"/>
      <c r="G1026" s="8"/>
      <c r="H1026" s="5"/>
      <c r="I1026" s="5"/>
      <c r="J1026" s="5"/>
    </row>
    <row r="1027" spans="2:10">
      <c r="B1027" s="1"/>
      <c r="C1027" s="1"/>
      <c r="D1027" s="1"/>
      <c r="E1027" s="8"/>
      <c r="F1027" s="8"/>
      <c r="G1027" s="8"/>
      <c r="H1027" s="5"/>
      <c r="I1027" s="5"/>
      <c r="J1027" s="5"/>
    </row>
    <row r="1028" spans="2:10">
      <c r="B1028" s="1"/>
      <c r="C1028" s="1"/>
      <c r="D1028" s="1"/>
      <c r="E1028" s="8"/>
      <c r="F1028" s="8"/>
      <c r="G1028" s="8"/>
      <c r="H1028" s="5"/>
      <c r="I1028" s="5"/>
      <c r="J1028" s="5"/>
    </row>
    <row r="1029" spans="2:10">
      <c r="B1029" s="1"/>
      <c r="C1029" s="1"/>
      <c r="D1029" s="1"/>
      <c r="E1029" s="8"/>
      <c r="F1029" s="8"/>
      <c r="G1029" s="8"/>
      <c r="H1029" s="5"/>
      <c r="I1029" s="5"/>
      <c r="J1029" s="5"/>
    </row>
    <row r="1030" spans="2:10">
      <c r="B1030" s="1"/>
      <c r="C1030" s="1"/>
      <c r="D1030" s="1"/>
      <c r="E1030" s="8"/>
      <c r="F1030" s="8"/>
      <c r="G1030" s="8"/>
      <c r="H1030" s="5"/>
      <c r="I1030" s="5"/>
      <c r="J1030" s="5"/>
    </row>
    <row r="1031" spans="2:10">
      <c r="B1031" s="1"/>
      <c r="C1031" s="1"/>
      <c r="D1031" s="1"/>
      <c r="E1031" s="8"/>
      <c r="F1031" s="8"/>
      <c r="G1031" s="8"/>
      <c r="H1031" s="5"/>
      <c r="I1031" s="5"/>
      <c r="J1031" s="5"/>
    </row>
    <row r="1032" spans="2:10">
      <c r="B1032" s="1"/>
      <c r="C1032" s="1"/>
      <c r="D1032" s="1"/>
      <c r="E1032" s="8"/>
      <c r="F1032" s="8"/>
      <c r="G1032" s="8"/>
      <c r="H1032" s="5"/>
      <c r="I1032" s="5"/>
      <c r="J1032" s="5"/>
    </row>
    <row r="1033" spans="2:10">
      <c r="B1033" s="1"/>
      <c r="C1033" s="1"/>
      <c r="D1033" s="1"/>
      <c r="E1033" s="8"/>
      <c r="F1033" s="8"/>
      <c r="G1033" s="8"/>
      <c r="H1033" s="5"/>
      <c r="I1033" s="5"/>
      <c r="J1033" s="5"/>
    </row>
    <row r="1034" spans="2:10">
      <c r="B1034" s="1"/>
      <c r="C1034" s="1"/>
      <c r="D1034" s="1"/>
      <c r="E1034" s="8"/>
      <c r="F1034" s="8"/>
      <c r="G1034" s="8"/>
      <c r="H1034" s="5"/>
      <c r="I1034" s="5"/>
      <c r="J1034" s="5"/>
    </row>
    <row r="1035" spans="2:10">
      <c r="B1035" s="1"/>
      <c r="C1035" s="1"/>
      <c r="D1035" s="1"/>
      <c r="E1035" s="8"/>
      <c r="F1035" s="8"/>
      <c r="G1035" s="8"/>
      <c r="H1035" s="5"/>
      <c r="I1035" s="5"/>
      <c r="J1035" s="5"/>
    </row>
    <row r="1036" spans="2:10">
      <c r="B1036" s="1"/>
      <c r="C1036" s="1"/>
      <c r="D1036" s="1"/>
      <c r="E1036" s="8"/>
      <c r="F1036" s="8"/>
      <c r="G1036" s="8"/>
      <c r="H1036" s="5"/>
      <c r="I1036" s="5"/>
      <c r="J1036" s="5"/>
    </row>
    <row r="1037" spans="2:10">
      <c r="B1037" s="1"/>
      <c r="C1037" s="1"/>
      <c r="D1037" s="1"/>
      <c r="E1037" s="8"/>
      <c r="F1037" s="8"/>
      <c r="G1037" s="8"/>
      <c r="H1037" s="5"/>
      <c r="I1037" s="5"/>
      <c r="J1037" s="5"/>
    </row>
    <row r="1038" spans="2:10">
      <c r="B1038" s="1"/>
      <c r="C1038" s="1"/>
      <c r="D1038" s="1"/>
      <c r="E1038" s="8"/>
      <c r="F1038" s="8"/>
      <c r="G1038" s="8"/>
      <c r="H1038" s="5"/>
      <c r="I1038" s="5"/>
      <c r="J1038" s="5"/>
    </row>
    <row r="1039" spans="2:10">
      <c r="B1039" s="1"/>
      <c r="C1039" s="1"/>
      <c r="D1039" s="1"/>
      <c r="E1039" s="8"/>
      <c r="F1039" s="8"/>
      <c r="G1039" s="8"/>
      <c r="H1039" s="5"/>
      <c r="I1039" s="5"/>
      <c r="J1039" s="5"/>
    </row>
    <row r="1040" spans="2:10">
      <c r="B1040" s="1"/>
      <c r="C1040" s="1"/>
      <c r="D1040" s="1"/>
      <c r="E1040" s="8"/>
      <c r="F1040" s="8"/>
      <c r="G1040" s="8"/>
      <c r="H1040" s="5"/>
      <c r="I1040" s="5"/>
      <c r="J1040" s="5"/>
    </row>
    <row r="1041" spans="2:10">
      <c r="B1041" s="1"/>
      <c r="C1041" s="1"/>
      <c r="D1041" s="1"/>
      <c r="E1041" s="8"/>
      <c r="F1041" s="8"/>
      <c r="G1041" s="8"/>
      <c r="H1041" s="5"/>
      <c r="I1041" s="5"/>
      <c r="J1041" s="5"/>
    </row>
    <row r="1042" spans="2:10">
      <c r="B1042" s="1"/>
      <c r="C1042" s="1"/>
      <c r="D1042" s="1"/>
      <c r="E1042" s="8"/>
      <c r="F1042" s="8"/>
      <c r="G1042" s="8"/>
      <c r="H1042" s="5"/>
      <c r="I1042" s="5"/>
      <c r="J1042" s="5"/>
    </row>
    <row r="1043" spans="2:10">
      <c r="B1043" s="1"/>
      <c r="C1043" s="1"/>
      <c r="D1043" s="1"/>
      <c r="E1043" s="8"/>
      <c r="F1043" s="8"/>
      <c r="G1043" s="8"/>
      <c r="H1043" s="5"/>
      <c r="I1043" s="5"/>
      <c r="J1043" s="5"/>
    </row>
    <row r="1044" spans="2:10">
      <c r="B1044" s="1"/>
      <c r="C1044" s="1"/>
      <c r="D1044" s="1"/>
      <c r="E1044" s="8"/>
      <c r="F1044" s="8"/>
      <c r="G1044" s="8"/>
      <c r="H1044" s="5"/>
      <c r="I1044" s="5"/>
      <c r="J1044" s="5"/>
    </row>
    <row r="1045" spans="2:10">
      <c r="B1045" s="1"/>
      <c r="C1045" s="1"/>
      <c r="D1045" s="1"/>
      <c r="E1045" s="8"/>
      <c r="F1045" s="8"/>
      <c r="G1045" s="8"/>
      <c r="H1045" s="5"/>
      <c r="I1045" s="5"/>
      <c r="J1045" s="5"/>
    </row>
    <row r="1046" spans="2:10">
      <c r="B1046" s="1"/>
      <c r="C1046" s="1"/>
      <c r="D1046" s="1"/>
      <c r="E1046" s="8"/>
      <c r="F1046" s="8"/>
      <c r="G1046" s="8"/>
      <c r="H1046" s="5"/>
      <c r="I1046" s="5"/>
      <c r="J1046" s="5"/>
    </row>
    <row r="1047" spans="2:10">
      <c r="B1047" s="1"/>
      <c r="C1047" s="1"/>
      <c r="D1047" s="1"/>
      <c r="E1047" s="8"/>
      <c r="F1047" s="8"/>
      <c r="G1047" s="8"/>
      <c r="H1047" s="5"/>
      <c r="I1047" s="5"/>
      <c r="J1047" s="5"/>
    </row>
    <row r="1048" spans="2:10">
      <c r="B1048" s="1"/>
      <c r="C1048" s="1"/>
      <c r="D1048" s="1"/>
      <c r="E1048" s="8"/>
      <c r="F1048" s="8"/>
      <c r="G1048" s="8"/>
      <c r="H1048" s="5"/>
      <c r="I1048" s="5"/>
      <c r="J1048" s="5"/>
    </row>
    <row r="1049" spans="2:10">
      <c r="B1049" s="1"/>
      <c r="C1049" s="1"/>
      <c r="D1049" s="1"/>
      <c r="E1049" s="8"/>
      <c r="F1049" s="8"/>
      <c r="G1049" s="8"/>
      <c r="H1049" s="5"/>
      <c r="I1049" s="5"/>
      <c r="J1049" s="5"/>
    </row>
    <row r="1050" spans="2:10">
      <c r="B1050" s="1"/>
      <c r="C1050" s="1"/>
      <c r="D1050" s="1"/>
      <c r="E1050" s="8"/>
      <c r="F1050" s="8"/>
      <c r="G1050" s="8"/>
      <c r="H1050" s="5"/>
      <c r="I1050" s="5"/>
      <c r="J1050" s="5"/>
    </row>
    <row r="1051" spans="2:10">
      <c r="B1051" s="1"/>
      <c r="C1051" s="1"/>
      <c r="D1051" s="1"/>
      <c r="E1051" s="8"/>
      <c r="F1051" s="8"/>
      <c r="G1051" s="8"/>
      <c r="H1051" s="5"/>
      <c r="I1051" s="5"/>
      <c r="J1051" s="5"/>
    </row>
    <row r="1052" spans="2:10">
      <c r="B1052" s="1"/>
      <c r="C1052" s="1"/>
      <c r="D1052" s="1"/>
      <c r="E1052" s="8"/>
      <c r="F1052" s="8"/>
      <c r="G1052" s="8"/>
      <c r="H1052" s="5"/>
      <c r="I1052" s="5"/>
      <c r="J1052" s="5"/>
    </row>
    <row r="1053" spans="2:10">
      <c r="B1053" s="1"/>
      <c r="C1053" s="1"/>
      <c r="D1053" s="1"/>
      <c r="E1053" s="8"/>
      <c r="F1053" s="8"/>
      <c r="G1053" s="8"/>
      <c r="H1053" s="5"/>
      <c r="I1053" s="5"/>
      <c r="J1053" s="5"/>
    </row>
    <row r="1054" spans="2:10">
      <c r="B1054" s="1"/>
      <c r="C1054" s="1"/>
      <c r="D1054" s="1"/>
      <c r="E1054" s="8"/>
      <c r="F1054" s="8"/>
      <c r="G1054" s="8"/>
      <c r="H1054" s="5"/>
      <c r="I1054" s="5"/>
      <c r="J1054" s="5"/>
    </row>
    <row r="1055" spans="2:10">
      <c r="B1055" s="1"/>
      <c r="C1055" s="1"/>
      <c r="D1055" s="1"/>
      <c r="E1055" s="8"/>
      <c r="F1055" s="8"/>
      <c r="G1055" s="8"/>
      <c r="H1055" s="5"/>
      <c r="I1055" s="5"/>
      <c r="J1055" s="5"/>
    </row>
    <row r="1056" spans="2:10">
      <c r="B1056" s="1"/>
      <c r="C1056" s="1"/>
      <c r="D1056" s="1"/>
      <c r="E1056" s="8"/>
      <c r="F1056" s="8"/>
      <c r="G1056" s="8"/>
      <c r="H1056" s="5"/>
      <c r="I1056" s="5"/>
      <c r="J1056" s="5"/>
    </row>
    <row r="1057" spans="2:10">
      <c r="B1057" s="1"/>
      <c r="C1057" s="1"/>
      <c r="D1057" s="1"/>
      <c r="E1057" s="8"/>
      <c r="F1057" s="8"/>
      <c r="G1057" s="8"/>
      <c r="H1057" s="5"/>
      <c r="I1057" s="5"/>
      <c r="J1057" s="5"/>
    </row>
    <row r="1058" spans="2:10">
      <c r="B1058" s="1"/>
      <c r="C1058" s="1"/>
      <c r="D1058" s="1"/>
      <c r="E1058" s="8"/>
      <c r="F1058" s="8"/>
      <c r="G1058" s="8"/>
      <c r="H1058" s="5"/>
      <c r="I1058" s="5"/>
      <c r="J1058" s="5"/>
    </row>
    <row r="1059" spans="2:10">
      <c r="B1059" s="1"/>
      <c r="C1059" s="1"/>
      <c r="D1059" s="1"/>
      <c r="E1059" s="8"/>
      <c r="F1059" s="8"/>
      <c r="G1059" s="8"/>
      <c r="H1059" s="5"/>
      <c r="I1059" s="5"/>
      <c r="J1059" s="5"/>
    </row>
    <row r="1060" spans="2:10">
      <c r="B1060" s="1"/>
      <c r="C1060" s="1"/>
      <c r="D1060" s="1"/>
      <c r="E1060" s="8"/>
      <c r="F1060" s="8"/>
      <c r="G1060" s="8"/>
      <c r="H1060" s="5"/>
      <c r="I1060" s="5"/>
      <c r="J1060" s="5"/>
    </row>
    <row r="1061" spans="2:10">
      <c r="B1061" s="1"/>
      <c r="C1061" s="1"/>
      <c r="D1061" s="1"/>
      <c r="E1061" s="8"/>
      <c r="F1061" s="8"/>
      <c r="G1061" s="8"/>
      <c r="H1061" s="5"/>
      <c r="I1061" s="5"/>
      <c r="J1061" s="5"/>
    </row>
    <row r="1062" spans="2:10">
      <c r="B1062" s="1"/>
      <c r="C1062" s="1"/>
      <c r="D1062" s="1"/>
      <c r="E1062" s="8"/>
      <c r="F1062" s="8"/>
      <c r="G1062" s="8"/>
      <c r="H1062" s="5"/>
      <c r="I1062" s="5"/>
      <c r="J1062" s="5"/>
    </row>
    <row r="1063" spans="2:10">
      <c r="B1063" s="1"/>
      <c r="C1063" s="1"/>
      <c r="D1063" s="1"/>
      <c r="E1063" s="8"/>
      <c r="F1063" s="8"/>
      <c r="G1063" s="8"/>
      <c r="H1063" s="5"/>
      <c r="I1063" s="5"/>
      <c r="J1063" s="5"/>
    </row>
    <row r="1064" spans="2:10">
      <c r="B1064" s="1"/>
      <c r="C1064" s="1"/>
      <c r="D1064" s="1"/>
      <c r="E1064" s="8"/>
      <c r="F1064" s="8"/>
      <c r="G1064" s="8"/>
      <c r="H1064" s="5"/>
      <c r="I1064" s="5"/>
      <c r="J1064" s="5"/>
    </row>
    <row r="1065" spans="2:10">
      <c r="B1065" s="1"/>
      <c r="C1065" s="1"/>
      <c r="D1065" s="1"/>
      <c r="E1065" s="8"/>
      <c r="F1065" s="8"/>
      <c r="G1065" s="8"/>
      <c r="H1065" s="5"/>
      <c r="I1065" s="5"/>
      <c r="J1065" s="5"/>
    </row>
    <row r="1066" spans="2:10">
      <c r="B1066" s="1"/>
      <c r="C1066" s="1"/>
      <c r="D1066" s="1"/>
      <c r="E1066" s="8"/>
      <c r="F1066" s="8"/>
      <c r="G1066" s="8"/>
      <c r="H1066" s="5"/>
      <c r="I1066" s="5"/>
      <c r="J1066" s="5"/>
    </row>
    <row r="1067" spans="2:10">
      <c r="B1067" s="1"/>
      <c r="C1067" s="1"/>
      <c r="D1067" s="1"/>
      <c r="E1067" s="8"/>
      <c r="F1067" s="8"/>
      <c r="G1067" s="8"/>
      <c r="H1067" s="5"/>
      <c r="I1067" s="5"/>
      <c r="J1067" s="5"/>
    </row>
    <row r="1068" spans="2:10">
      <c r="B1068" s="1"/>
      <c r="C1068" s="1"/>
      <c r="D1068" s="1"/>
      <c r="E1068" s="8"/>
      <c r="F1068" s="8"/>
      <c r="G1068" s="8"/>
      <c r="H1068" s="5"/>
      <c r="I1068" s="5"/>
      <c r="J1068" s="5"/>
    </row>
    <row r="1069" spans="2:10">
      <c r="B1069" s="1"/>
      <c r="C1069" s="1"/>
      <c r="D1069" s="1"/>
      <c r="E1069" s="8"/>
      <c r="F1069" s="8"/>
      <c r="G1069" s="8"/>
      <c r="H1069" s="5"/>
      <c r="I1069" s="5"/>
      <c r="J1069" s="5"/>
    </row>
    <row r="1070" spans="2:10">
      <c r="B1070" s="1"/>
      <c r="C1070" s="1"/>
      <c r="D1070" s="1"/>
      <c r="E1070" s="8"/>
      <c r="F1070" s="8"/>
      <c r="G1070" s="8"/>
      <c r="H1070" s="5"/>
      <c r="I1070" s="5"/>
      <c r="J1070" s="5"/>
    </row>
    <row r="1071" spans="2:10">
      <c r="B1071" s="1"/>
      <c r="C1071" s="1"/>
      <c r="D1071" s="1"/>
      <c r="E1071" s="8"/>
      <c r="F1071" s="8"/>
      <c r="G1071" s="8"/>
      <c r="H1071" s="5"/>
      <c r="I1071" s="5"/>
      <c r="J1071" s="5"/>
    </row>
    <row r="1072" spans="2:10">
      <c r="B1072" s="1"/>
      <c r="C1072" s="1"/>
      <c r="D1072" s="1"/>
      <c r="E1072" s="8"/>
      <c r="F1072" s="8"/>
      <c r="G1072" s="8"/>
      <c r="H1072" s="5"/>
      <c r="I1072" s="5"/>
      <c r="J1072" s="5"/>
    </row>
    <row r="1073" spans="2:10">
      <c r="B1073" s="1"/>
      <c r="C1073" s="1"/>
      <c r="D1073" s="1"/>
      <c r="E1073" s="8"/>
      <c r="F1073" s="8"/>
      <c r="G1073" s="8"/>
      <c r="H1073" s="5"/>
      <c r="I1073" s="5"/>
      <c r="J1073" s="5"/>
    </row>
    <row r="1074" spans="2:10">
      <c r="B1074" s="1"/>
      <c r="C1074" s="1"/>
      <c r="D1074" s="1"/>
      <c r="E1074" s="8"/>
      <c r="F1074" s="8"/>
      <c r="G1074" s="8"/>
      <c r="H1074" s="5"/>
      <c r="I1074" s="5"/>
      <c r="J1074" s="5"/>
    </row>
    <row r="1075" spans="2:10">
      <c r="B1075" s="1"/>
      <c r="C1075" s="1"/>
      <c r="D1075" s="1"/>
      <c r="E1075" s="8"/>
      <c r="F1075" s="8"/>
      <c r="G1075" s="8"/>
      <c r="H1075" s="5"/>
      <c r="I1075" s="5"/>
      <c r="J1075" s="5"/>
    </row>
    <row r="1076" spans="2:10">
      <c r="B1076" s="1"/>
      <c r="C1076" s="1"/>
      <c r="D1076" s="1"/>
      <c r="E1076" s="8"/>
      <c r="F1076" s="8"/>
      <c r="G1076" s="8"/>
      <c r="H1076" s="5"/>
      <c r="I1076" s="5"/>
      <c r="J1076" s="5"/>
    </row>
    <row r="1077" spans="2:10">
      <c r="B1077" s="1"/>
      <c r="C1077" s="1"/>
      <c r="D1077" s="1"/>
      <c r="E1077" s="8"/>
      <c r="F1077" s="8"/>
      <c r="G1077" s="8"/>
      <c r="H1077" s="5"/>
      <c r="I1077" s="5"/>
      <c r="J1077" s="5"/>
    </row>
    <row r="1078" spans="2:10">
      <c r="B1078" s="1"/>
      <c r="C1078" s="1"/>
      <c r="D1078" s="1"/>
      <c r="E1078" s="8"/>
      <c r="F1078" s="8"/>
      <c r="G1078" s="8"/>
      <c r="H1078" s="5"/>
      <c r="I1078" s="5"/>
      <c r="J1078" s="5"/>
    </row>
    <row r="1079" spans="2:10">
      <c r="B1079" s="1"/>
      <c r="C1079" s="1"/>
      <c r="D1079" s="1"/>
      <c r="E1079" s="8"/>
      <c r="F1079" s="8"/>
      <c r="G1079" s="8"/>
      <c r="H1079" s="5"/>
      <c r="I1079" s="5"/>
      <c r="J1079" s="5"/>
    </row>
    <row r="1080" spans="2:10">
      <c r="B1080" s="1"/>
      <c r="C1080" s="1"/>
      <c r="D1080" s="1"/>
      <c r="E1080" s="8"/>
      <c r="F1080" s="8"/>
      <c r="G1080" s="8"/>
      <c r="H1080" s="5"/>
      <c r="I1080" s="5"/>
      <c r="J1080" s="5"/>
    </row>
    <row r="1081" spans="2:10">
      <c r="B1081" s="1"/>
      <c r="C1081" s="1"/>
      <c r="D1081" s="1"/>
      <c r="E1081" s="8"/>
      <c r="F1081" s="8"/>
      <c r="G1081" s="8"/>
      <c r="H1081" s="5"/>
      <c r="I1081" s="5"/>
      <c r="J1081" s="5"/>
    </row>
    <row r="1082" spans="2:10">
      <c r="B1082" s="1"/>
      <c r="C1082" s="1"/>
      <c r="D1082" s="1"/>
      <c r="E1082" s="8"/>
      <c r="F1082" s="8"/>
      <c r="G1082" s="8"/>
      <c r="H1082" s="5"/>
      <c r="I1082" s="5"/>
      <c r="J1082" s="5"/>
    </row>
    <row r="1083" spans="2:10">
      <c r="B1083" s="1"/>
      <c r="C1083" s="1"/>
      <c r="D1083" s="1"/>
      <c r="E1083" s="8"/>
      <c r="F1083" s="8"/>
      <c r="G1083" s="8"/>
      <c r="H1083" s="5"/>
      <c r="I1083" s="5"/>
      <c r="J1083" s="5"/>
    </row>
    <row r="1084" spans="2:10">
      <c r="B1084" s="1"/>
      <c r="C1084" s="1"/>
      <c r="D1084" s="1"/>
      <c r="E1084" s="8"/>
      <c r="F1084" s="8"/>
      <c r="G1084" s="8"/>
      <c r="H1084" s="5"/>
      <c r="I1084" s="5"/>
      <c r="J1084" s="5"/>
    </row>
    <row r="1085" spans="2:10">
      <c r="B1085" s="1"/>
      <c r="C1085" s="1"/>
      <c r="D1085" s="1"/>
      <c r="E1085" s="8"/>
      <c r="F1085" s="8"/>
      <c r="G1085" s="8"/>
      <c r="H1085" s="5"/>
      <c r="I1085" s="5"/>
      <c r="J1085" s="5"/>
    </row>
    <row r="1086" spans="2:10">
      <c r="B1086" s="1"/>
      <c r="C1086" s="1"/>
      <c r="D1086" s="1"/>
      <c r="E1086" s="8"/>
      <c r="F1086" s="8"/>
      <c r="G1086" s="8"/>
      <c r="H1086" s="5"/>
      <c r="I1086" s="5"/>
      <c r="J1086" s="5"/>
    </row>
    <row r="1087" spans="2:10">
      <c r="B1087" s="1"/>
      <c r="C1087" s="1"/>
      <c r="D1087" s="1"/>
      <c r="E1087" s="8"/>
      <c r="F1087" s="8"/>
      <c r="G1087" s="8"/>
      <c r="H1087" s="5"/>
      <c r="I1087" s="5"/>
      <c r="J1087" s="5"/>
    </row>
    <row r="1088" spans="2:10">
      <c r="B1088" s="1"/>
      <c r="C1088" s="1"/>
      <c r="D1088" s="1"/>
      <c r="E1088" s="8"/>
      <c r="F1088" s="8"/>
      <c r="G1088" s="8"/>
      <c r="H1088" s="5"/>
      <c r="I1088" s="5"/>
      <c r="J1088" s="5"/>
    </row>
    <row r="1089" spans="2:10">
      <c r="B1089" s="1"/>
      <c r="C1089" s="1"/>
      <c r="D1089" s="1"/>
      <c r="E1089" s="8"/>
      <c r="F1089" s="8"/>
      <c r="G1089" s="8"/>
      <c r="H1089" s="5"/>
      <c r="I1089" s="5"/>
      <c r="J1089" s="5"/>
    </row>
    <row r="1090" spans="2:10">
      <c r="B1090" s="1"/>
      <c r="C1090" s="1"/>
      <c r="D1090" s="1"/>
      <c r="E1090" s="8"/>
      <c r="F1090" s="8"/>
      <c r="G1090" s="8"/>
      <c r="H1090" s="5"/>
      <c r="I1090" s="5"/>
      <c r="J1090" s="5"/>
    </row>
    <row r="1091" spans="2:10">
      <c r="B1091" s="1"/>
      <c r="C1091" s="1"/>
      <c r="D1091" s="1"/>
      <c r="E1091" s="8"/>
      <c r="F1091" s="8"/>
      <c r="G1091" s="8"/>
      <c r="H1091" s="5"/>
      <c r="I1091" s="5"/>
      <c r="J1091" s="5"/>
    </row>
    <row r="1092" spans="2:10">
      <c r="B1092" s="1"/>
      <c r="C1092" s="1"/>
      <c r="D1092" s="1"/>
      <c r="E1092" s="8"/>
      <c r="F1092" s="8"/>
      <c r="G1092" s="8"/>
      <c r="H1092" s="5"/>
      <c r="I1092" s="5"/>
      <c r="J1092" s="5"/>
    </row>
    <row r="1093" spans="2:10">
      <c r="B1093" s="1"/>
      <c r="C1093" s="1"/>
      <c r="D1093" s="1"/>
      <c r="E1093" s="8"/>
      <c r="F1093" s="8"/>
      <c r="G1093" s="8"/>
      <c r="H1093" s="5"/>
      <c r="I1093" s="5"/>
      <c r="J1093" s="5"/>
    </row>
    <row r="1094" spans="2:10">
      <c r="B1094" s="1"/>
      <c r="C1094" s="1"/>
      <c r="D1094" s="1"/>
      <c r="E1094" s="8"/>
      <c r="F1094" s="8"/>
      <c r="G1094" s="8"/>
      <c r="H1094" s="5"/>
      <c r="I1094" s="5"/>
      <c r="J1094" s="5"/>
    </row>
    <row r="1095" spans="2:10">
      <c r="B1095" s="1"/>
      <c r="C1095" s="1"/>
      <c r="D1095" s="1"/>
      <c r="E1095" s="8"/>
      <c r="F1095" s="8"/>
      <c r="G1095" s="8"/>
      <c r="H1095" s="5"/>
      <c r="I1095" s="5"/>
      <c r="J1095" s="5"/>
    </row>
    <row r="1096" spans="2:10">
      <c r="B1096" s="1"/>
      <c r="C1096" s="1"/>
      <c r="D1096" s="1"/>
      <c r="E1096" s="8"/>
      <c r="F1096" s="8"/>
      <c r="G1096" s="8"/>
      <c r="H1096" s="5"/>
      <c r="I1096" s="5"/>
      <c r="J1096" s="5"/>
    </row>
    <row r="1097" spans="2:10">
      <c r="B1097" s="1"/>
      <c r="C1097" s="1"/>
      <c r="D1097" s="1"/>
      <c r="E1097" s="8"/>
      <c r="F1097" s="8"/>
      <c r="G1097" s="8"/>
      <c r="H1097" s="5"/>
      <c r="I1097" s="5"/>
      <c r="J1097" s="5"/>
    </row>
    <row r="1098" spans="2:10">
      <c r="B1098" s="1"/>
      <c r="C1098" s="1"/>
      <c r="D1098" s="1"/>
      <c r="E1098" s="8"/>
      <c r="F1098" s="8"/>
      <c r="G1098" s="8"/>
      <c r="H1098" s="5"/>
      <c r="I1098" s="5"/>
      <c r="J1098" s="5"/>
    </row>
    <row r="1099" spans="2:10">
      <c r="B1099" s="1"/>
      <c r="C1099" s="1"/>
      <c r="D1099" s="1"/>
      <c r="E1099" s="8"/>
      <c r="F1099" s="8"/>
      <c r="G1099" s="8"/>
      <c r="H1099" s="5"/>
      <c r="I1099" s="5"/>
      <c r="J1099" s="5"/>
    </row>
    <row r="1100" spans="2:10">
      <c r="B1100" s="1"/>
      <c r="C1100" s="1"/>
      <c r="D1100" s="1"/>
      <c r="E1100" s="8"/>
      <c r="F1100" s="8"/>
      <c r="G1100" s="8"/>
      <c r="H1100" s="5"/>
      <c r="I1100" s="5"/>
      <c r="J1100" s="5"/>
    </row>
    <row r="1101" spans="2:10">
      <c r="B1101" s="1"/>
      <c r="C1101" s="1"/>
      <c r="D1101" s="1"/>
      <c r="E1101" s="8"/>
      <c r="F1101" s="8"/>
      <c r="G1101" s="8"/>
      <c r="H1101" s="5"/>
      <c r="I1101" s="5"/>
      <c r="J1101" s="5"/>
    </row>
    <row r="1102" spans="2:10">
      <c r="B1102" s="1"/>
      <c r="C1102" s="1"/>
      <c r="D1102" s="1"/>
      <c r="E1102" s="8"/>
      <c r="F1102" s="8"/>
      <c r="G1102" s="8"/>
      <c r="H1102" s="5"/>
      <c r="I1102" s="5"/>
      <c r="J1102" s="5"/>
    </row>
    <row r="1103" spans="2:10">
      <c r="B1103" s="1"/>
      <c r="C1103" s="1"/>
      <c r="D1103" s="1"/>
      <c r="E1103" s="8"/>
      <c r="F1103" s="8"/>
      <c r="G1103" s="8"/>
      <c r="H1103" s="5"/>
      <c r="I1103" s="5"/>
      <c r="J1103" s="5"/>
    </row>
    <row r="1104" spans="2:10">
      <c r="B1104" s="1"/>
      <c r="C1104" s="1"/>
      <c r="D1104" s="1"/>
      <c r="E1104" s="8"/>
      <c r="F1104" s="8"/>
      <c r="G1104" s="8"/>
      <c r="H1104" s="5"/>
      <c r="I1104" s="5"/>
      <c r="J1104" s="5"/>
    </row>
    <row r="1105" spans="2:10">
      <c r="B1105" s="1"/>
      <c r="C1105" s="1"/>
      <c r="D1105" s="1"/>
      <c r="E1105" s="8"/>
      <c r="F1105" s="8"/>
      <c r="G1105" s="8"/>
      <c r="H1105" s="5"/>
      <c r="I1105" s="5"/>
      <c r="J1105" s="5"/>
    </row>
    <row r="1106" spans="2:10">
      <c r="B1106" s="1"/>
      <c r="C1106" s="1"/>
      <c r="D1106" s="1"/>
      <c r="E1106" s="8"/>
      <c r="F1106" s="8"/>
      <c r="G1106" s="8"/>
      <c r="H1106" s="5"/>
      <c r="I1106" s="5"/>
      <c r="J1106" s="5"/>
    </row>
    <row r="1107" spans="2:10">
      <c r="B1107" s="1"/>
      <c r="C1107" s="1"/>
      <c r="D1107" s="1"/>
      <c r="E1107" s="8"/>
      <c r="F1107" s="8"/>
      <c r="G1107" s="8"/>
      <c r="H1107" s="5"/>
      <c r="I1107" s="5"/>
      <c r="J1107" s="5"/>
    </row>
    <row r="1108" spans="2:10">
      <c r="B1108" s="1"/>
      <c r="C1108" s="1"/>
      <c r="D1108" s="1"/>
      <c r="E1108" s="8"/>
      <c r="F1108" s="8"/>
      <c r="G1108" s="8"/>
      <c r="H1108" s="5"/>
      <c r="I1108" s="5"/>
      <c r="J1108" s="5"/>
    </row>
    <row r="1109" spans="2:10">
      <c r="B1109" s="1"/>
      <c r="C1109" s="1"/>
      <c r="D1109" s="1"/>
      <c r="E1109" s="8"/>
      <c r="F1109" s="8"/>
      <c r="G1109" s="8"/>
      <c r="H1109" s="5"/>
      <c r="I1109" s="5"/>
      <c r="J1109" s="5"/>
    </row>
    <row r="1110" spans="2:10">
      <c r="B1110" s="1"/>
      <c r="C1110" s="1"/>
      <c r="D1110" s="1"/>
      <c r="E1110" s="8"/>
      <c r="F1110" s="8"/>
      <c r="G1110" s="8"/>
      <c r="H1110" s="5"/>
      <c r="I1110" s="5"/>
      <c r="J1110" s="5"/>
    </row>
    <row r="1111" spans="2:10">
      <c r="B1111" s="1"/>
      <c r="C1111" s="1"/>
      <c r="D1111" s="1"/>
      <c r="E1111" s="8"/>
      <c r="F1111" s="8"/>
      <c r="G1111" s="8"/>
      <c r="H1111" s="5"/>
      <c r="I1111" s="5"/>
      <c r="J1111" s="5"/>
    </row>
    <row r="1112" spans="2:10">
      <c r="B1112" s="1"/>
      <c r="C1112" s="1"/>
      <c r="D1112" s="1"/>
      <c r="E1112" s="8"/>
      <c r="F1112" s="8"/>
      <c r="G1112" s="8"/>
      <c r="H1112" s="5"/>
      <c r="I1112" s="5"/>
      <c r="J1112" s="5"/>
    </row>
    <row r="1113" spans="2:10">
      <c r="B1113" s="1"/>
      <c r="C1113" s="1"/>
      <c r="D1113" s="1"/>
      <c r="E1113" s="8"/>
      <c r="F1113" s="8"/>
      <c r="G1113" s="8"/>
      <c r="H1113" s="5"/>
      <c r="I1113" s="5"/>
      <c r="J1113" s="5"/>
    </row>
    <row r="1114" spans="2:10">
      <c r="B1114" s="1"/>
      <c r="C1114" s="1"/>
      <c r="D1114" s="1"/>
      <c r="E1114" s="8"/>
      <c r="F1114" s="8"/>
      <c r="G1114" s="8"/>
      <c r="H1114" s="5"/>
      <c r="I1114" s="5"/>
      <c r="J1114" s="5"/>
    </row>
    <row r="1115" spans="2:10">
      <c r="B1115" s="1"/>
      <c r="C1115" s="1"/>
      <c r="D1115" s="1"/>
      <c r="E1115" s="8"/>
      <c r="F1115" s="8"/>
      <c r="G1115" s="8"/>
      <c r="H1115" s="5"/>
      <c r="I1115" s="5"/>
      <c r="J1115" s="5"/>
    </row>
    <row r="1116" spans="2:10">
      <c r="B1116" s="1"/>
      <c r="C1116" s="1"/>
      <c r="D1116" s="1"/>
      <c r="E1116" s="8"/>
      <c r="F1116" s="8"/>
      <c r="G1116" s="8"/>
      <c r="H1116" s="5"/>
      <c r="I1116" s="5"/>
      <c r="J1116" s="5"/>
    </row>
    <row r="1117" spans="2:10">
      <c r="B1117" s="1"/>
      <c r="C1117" s="1"/>
      <c r="D1117" s="1"/>
      <c r="E1117" s="8"/>
      <c r="F1117" s="8"/>
      <c r="G1117" s="8"/>
      <c r="H1117" s="5"/>
      <c r="I1117" s="5"/>
      <c r="J1117" s="5"/>
    </row>
    <row r="1118" spans="2:10">
      <c r="B1118" s="1"/>
      <c r="C1118" s="1"/>
      <c r="D1118" s="1"/>
      <c r="E1118" s="8"/>
      <c r="F1118" s="8"/>
      <c r="G1118" s="8"/>
      <c r="H1118" s="5"/>
      <c r="I1118" s="5"/>
      <c r="J1118" s="5"/>
    </row>
    <row r="1119" spans="2:10">
      <c r="B1119" s="1"/>
      <c r="C1119" s="1"/>
      <c r="D1119" s="1"/>
      <c r="E1119" s="8"/>
      <c r="F1119" s="8"/>
      <c r="G1119" s="8"/>
      <c r="H1119" s="5"/>
      <c r="I1119" s="5"/>
      <c r="J1119" s="5"/>
    </row>
    <row r="1120" spans="2:10">
      <c r="B1120" s="1"/>
      <c r="C1120" s="1"/>
      <c r="D1120" s="1"/>
      <c r="E1120" s="8"/>
      <c r="F1120" s="8"/>
      <c r="G1120" s="8"/>
      <c r="H1120" s="5"/>
      <c r="I1120" s="5"/>
      <c r="J1120" s="5"/>
    </row>
    <row r="1121" spans="2:10">
      <c r="B1121" s="1"/>
      <c r="C1121" s="1"/>
      <c r="D1121" s="1"/>
      <c r="E1121" s="8"/>
      <c r="F1121" s="8"/>
      <c r="G1121" s="8"/>
      <c r="H1121" s="5"/>
      <c r="I1121" s="5"/>
      <c r="J1121" s="5"/>
    </row>
    <row r="1122" spans="2:10">
      <c r="B1122" s="1"/>
      <c r="C1122" s="1"/>
      <c r="D1122" s="1"/>
      <c r="E1122" s="8"/>
      <c r="F1122" s="8"/>
      <c r="G1122" s="8"/>
      <c r="H1122" s="5"/>
      <c r="I1122" s="5"/>
      <c r="J1122" s="5"/>
    </row>
    <row r="1123" spans="2:10">
      <c r="B1123" s="1"/>
      <c r="C1123" s="1"/>
      <c r="D1123" s="1"/>
      <c r="E1123" s="8"/>
      <c r="F1123" s="8"/>
      <c r="G1123" s="8"/>
      <c r="H1123" s="5"/>
      <c r="I1123" s="5"/>
      <c r="J1123" s="5"/>
    </row>
    <row r="1124" spans="2:10">
      <c r="B1124" s="1"/>
      <c r="C1124" s="1"/>
      <c r="D1124" s="1"/>
      <c r="E1124" s="8"/>
      <c r="F1124" s="8"/>
      <c r="G1124" s="8"/>
      <c r="H1124" s="5"/>
      <c r="I1124" s="5"/>
      <c r="J1124" s="5"/>
    </row>
    <row r="1125" spans="2:10">
      <c r="B1125" s="1"/>
      <c r="C1125" s="1"/>
      <c r="D1125" s="1"/>
      <c r="E1125" s="8"/>
      <c r="F1125" s="8"/>
      <c r="G1125" s="8"/>
      <c r="H1125" s="5"/>
      <c r="I1125" s="5"/>
      <c r="J1125" s="5"/>
    </row>
    <row r="1126" spans="2:10">
      <c r="B1126" s="1"/>
      <c r="C1126" s="1"/>
      <c r="D1126" s="1"/>
      <c r="E1126" s="8"/>
      <c r="F1126" s="8"/>
      <c r="G1126" s="8"/>
      <c r="H1126" s="5"/>
      <c r="I1126" s="5"/>
      <c r="J1126" s="5"/>
    </row>
    <row r="1127" spans="2:10">
      <c r="B1127" s="1"/>
      <c r="C1127" s="1"/>
      <c r="D1127" s="1"/>
      <c r="E1127" s="8"/>
      <c r="F1127" s="8"/>
      <c r="G1127" s="8"/>
      <c r="H1127" s="5"/>
      <c r="I1127" s="5"/>
      <c r="J1127" s="5"/>
    </row>
    <row r="1128" spans="2:10">
      <c r="B1128" s="1"/>
      <c r="C1128" s="1"/>
      <c r="D1128" s="1"/>
      <c r="E1128" s="8"/>
      <c r="F1128" s="8"/>
      <c r="G1128" s="8"/>
      <c r="H1128" s="5"/>
      <c r="I1128" s="5"/>
      <c r="J1128" s="5"/>
    </row>
    <row r="1129" spans="2:10">
      <c r="B1129" s="1"/>
      <c r="C1129" s="1"/>
      <c r="D1129" s="1"/>
      <c r="E1129" s="8"/>
      <c r="F1129" s="8"/>
      <c r="G1129" s="8"/>
      <c r="H1129" s="5"/>
      <c r="I1129" s="5"/>
      <c r="J1129" s="5"/>
    </row>
    <row r="1130" spans="2:10">
      <c r="B1130" s="1"/>
      <c r="C1130" s="1"/>
      <c r="D1130" s="1"/>
      <c r="E1130" s="8"/>
      <c r="F1130" s="8"/>
      <c r="G1130" s="8"/>
      <c r="H1130" s="5"/>
      <c r="I1130" s="5"/>
      <c r="J1130" s="5"/>
    </row>
    <row r="1131" spans="2:10">
      <c r="B1131" s="1"/>
      <c r="C1131" s="1"/>
      <c r="D1131" s="1"/>
      <c r="E1131" s="8"/>
      <c r="F1131" s="8"/>
      <c r="G1131" s="8"/>
      <c r="H1131" s="5"/>
      <c r="I1131" s="5"/>
      <c r="J1131" s="5"/>
    </row>
    <row r="1132" spans="2:10">
      <c r="B1132" s="1"/>
      <c r="C1132" s="1"/>
      <c r="D1132" s="1"/>
      <c r="E1132" s="8"/>
      <c r="F1132" s="8"/>
      <c r="G1132" s="8"/>
      <c r="H1132" s="5"/>
      <c r="I1132" s="5"/>
      <c r="J1132" s="5"/>
    </row>
    <row r="1133" spans="2:10">
      <c r="B1133" s="1"/>
      <c r="C1133" s="1"/>
      <c r="D1133" s="1"/>
      <c r="E1133" s="8"/>
      <c r="F1133" s="8"/>
      <c r="G1133" s="8"/>
      <c r="H1133" s="5"/>
      <c r="I1133" s="5"/>
      <c r="J1133" s="5"/>
    </row>
    <row r="1134" spans="2:10">
      <c r="B1134" s="1"/>
      <c r="C1134" s="1"/>
      <c r="D1134" s="1"/>
      <c r="E1134" s="8"/>
      <c r="F1134" s="8"/>
      <c r="G1134" s="8"/>
      <c r="H1134" s="5"/>
      <c r="I1134" s="5"/>
      <c r="J1134" s="5"/>
    </row>
    <row r="1135" spans="2:10">
      <c r="B1135" s="1"/>
      <c r="C1135" s="1"/>
      <c r="D1135" s="1"/>
      <c r="E1135" s="8"/>
      <c r="F1135" s="8"/>
      <c r="G1135" s="8"/>
      <c r="H1135" s="5"/>
      <c r="I1135" s="5"/>
      <c r="J1135" s="5"/>
    </row>
    <row r="1136" spans="2:10">
      <c r="B1136" s="1"/>
      <c r="C1136" s="1"/>
      <c r="D1136" s="1"/>
      <c r="E1136" s="8"/>
      <c r="F1136" s="8"/>
      <c r="G1136" s="8"/>
      <c r="H1136" s="5"/>
      <c r="I1136" s="5"/>
      <c r="J1136" s="5"/>
    </row>
    <row r="1137" spans="2:10">
      <c r="B1137" s="1"/>
      <c r="C1137" s="1"/>
      <c r="D1137" s="1"/>
      <c r="E1137" s="8"/>
      <c r="F1137" s="8"/>
      <c r="G1137" s="8"/>
      <c r="H1137" s="5"/>
      <c r="I1137" s="5"/>
      <c r="J1137" s="5"/>
    </row>
    <row r="1138" spans="2:10">
      <c r="B1138" s="1"/>
      <c r="C1138" s="1"/>
      <c r="D1138" s="1"/>
      <c r="E1138" s="8"/>
      <c r="F1138" s="8"/>
      <c r="G1138" s="8"/>
      <c r="H1138" s="5"/>
      <c r="I1138" s="5"/>
      <c r="J1138" s="5"/>
    </row>
    <row r="1139" spans="2:10">
      <c r="B1139" s="1"/>
      <c r="C1139" s="1"/>
      <c r="D1139" s="1"/>
      <c r="E1139" s="8"/>
      <c r="F1139" s="8"/>
      <c r="G1139" s="8"/>
      <c r="H1139" s="5"/>
      <c r="I1139" s="5"/>
      <c r="J1139" s="5"/>
    </row>
    <row r="1140" spans="2:10">
      <c r="B1140" s="1"/>
      <c r="C1140" s="1"/>
      <c r="D1140" s="1"/>
      <c r="E1140" s="8"/>
      <c r="F1140" s="8"/>
      <c r="G1140" s="8"/>
      <c r="H1140" s="5"/>
      <c r="I1140" s="5"/>
      <c r="J1140" s="5"/>
    </row>
    <row r="1141" spans="2:10">
      <c r="B1141" s="1"/>
      <c r="C1141" s="1"/>
      <c r="D1141" s="1"/>
      <c r="E1141" s="8"/>
      <c r="F1141" s="8"/>
      <c r="G1141" s="8"/>
      <c r="H1141" s="5"/>
      <c r="I1141" s="5"/>
      <c r="J1141" s="5"/>
    </row>
    <row r="1142" spans="2:10">
      <c r="B1142" s="1"/>
      <c r="C1142" s="1"/>
      <c r="D1142" s="1"/>
      <c r="E1142" s="8"/>
      <c r="F1142" s="8"/>
      <c r="G1142" s="8"/>
      <c r="H1142" s="5"/>
      <c r="I1142" s="5"/>
      <c r="J1142" s="5"/>
    </row>
    <row r="1143" spans="2:10">
      <c r="B1143" s="1"/>
      <c r="C1143" s="1"/>
      <c r="D1143" s="1"/>
      <c r="E1143" s="8"/>
      <c r="F1143" s="8"/>
      <c r="G1143" s="8"/>
      <c r="H1143" s="5"/>
      <c r="I1143" s="5"/>
      <c r="J1143" s="5"/>
    </row>
    <row r="1144" spans="2:10">
      <c r="B1144" s="1"/>
      <c r="C1144" s="1"/>
      <c r="D1144" s="1"/>
      <c r="E1144" s="8"/>
      <c r="F1144" s="8"/>
      <c r="G1144" s="8"/>
      <c r="H1144" s="5"/>
      <c r="I1144" s="5"/>
      <c r="J1144" s="5"/>
    </row>
    <row r="1145" spans="2:10">
      <c r="B1145" s="1"/>
      <c r="C1145" s="1"/>
      <c r="D1145" s="1"/>
      <c r="E1145" s="8"/>
      <c r="F1145" s="8"/>
      <c r="G1145" s="8"/>
      <c r="H1145" s="5"/>
      <c r="I1145" s="5"/>
      <c r="J1145" s="5"/>
    </row>
    <row r="1146" spans="2:10">
      <c r="B1146" s="1"/>
      <c r="C1146" s="1"/>
      <c r="D1146" s="1"/>
      <c r="E1146" s="8"/>
      <c r="F1146" s="8"/>
      <c r="G1146" s="8"/>
      <c r="H1146" s="5"/>
      <c r="I1146" s="5"/>
      <c r="J1146" s="5"/>
    </row>
    <row r="1147" spans="2:10">
      <c r="B1147" s="1"/>
      <c r="C1147" s="1"/>
      <c r="D1147" s="1"/>
      <c r="E1147" s="8"/>
      <c r="F1147" s="8"/>
      <c r="G1147" s="8"/>
      <c r="H1147" s="5"/>
      <c r="I1147" s="5"/>
      <c r="J1147" s="5"/>
    </row>
    <row r="1148" spans="2:10">
      <c r="B1148" s="1"/>
      <c r="C1148" s="1"/>
      <c r="D1148" s="1"/>
      <c r="E1148" s="8"/>
      <c r="F1148" s="8"/>
      <c r="G1148" s="8"/>
      <c r="H1148" s="5"/>
      <c r="I1148" s="5"/>
      <c r="J1148" s="5"/>
    </row>
    <row r="1149" spans="2:10">
      <c r="B1149" s="1"/>
      <c r="C1149" s="1"/>
      <c r="D1149" s="1"/>
      <c r="E1149" s="8"/>
      <c r="F1149" s="8"/>
      <c r="G1149" s="8"/>
      <c r="H1149" s="5"/>
      <c r="I1149" s="5"/>
      <c r="J1149" s="5"/>
    </row>
    <row r="1150" spans="2:10">
      <c r="B1150" s="1"/>
      <c r="C1150" s="1"/>
      <c r="D1150" s="1"/>
      <c r="E1150" s="8"/>
      <c r="F1150" s="8"/>
      <c r="G1150" s="8"/>
      <c r="H1150" s="5"/>
      <c r="I1150" s="5"/>
      <c r="J1150" s="5"/>
    </row>
    <row r="1151" spans="2:10">
      <c r="B1151" s="1"/>
      <c r="C1151" s="1"/>
      <c r="D1151" s="1"/>
      <c r="E1151" s="8"/>
      <c r="F1151" s="8"/>
      <c r="G1151" s="8"/>
      <c r="H1151" s="5"/>
      <c r="I1151" s="5"/>
      <c r="J1151" s="5"/>
    </row>
    <row r="1152" spans="2:10">
      <c r="B1152" s="1"/>
      <c r="C1152" s="1"/>
      <c r="D1152" s="1"/>
      <c r="E1152" s="8"/>
      <c r="F1152" s="8"/>
      <c r="G1152" s="8"/>
      <c r="H1152" s="5"/>
      <c r="I1152" s="5"/>
      <c r="J1152" s="5"/>
    </row>
    <row r="1153" spans="2:10">
      <c r="B1153" s="1"/>
      <c r="C1153" s="1"/>
      <c r="D1153" s="1"/>
      <c r="E1153" s="8"/>
      <c r="F1153" s="8"/>
      <c r="G1153" s="8"/>
      <c r="H1153" s="5"/>
      <c r="I1153" s="5"/>
      <c r="J1153" s="5"/>
    </row>
    <row r="1154" spans="2:10">
      <c r="B1154" s="1"/>
      <c r="C1154" s="1"/>
      <c r="D1154" s="1"/>
      <c r="E1154" s="8"/>
      <c r="F1154" s="8"/>
      <c r="G1154" s="8"/>
      <c r="H1154" s="5"/>
      <c r="I1154" s="5"/>
      <c r="J1154" s="5"/>
    </row>
    <row r="1155" spans="2:10">
      <c r="B1155" s="1"/>
      <c r="C1155" s="1"/>
      <c r="D1155" s="1"/>
      <c r="E1155" s="8"/>
      <c r="F1155" s="8"/>
      <c r="G1155" s="8"/>
      <c r="H1155" s="5"/>
      <c r="I1155" s="5"/>
      <c r="J1155" s="5"/>
    </row>
    <row r="1156" spans="2:10">
      <c r="B1156" s="1"/>
      <c r="C1156" s="1"/>
      <c r="D1156" s="1"/>
      <c r="E1156" s="8"/>
      <c r="F1156" s="8"/>
      <c r="G1156" s="8"/>
      <c r="H1156" s="5"/>
      <c r="I1156" s="5"/>
      <c r="J1156" s="5"/>
    </row>
    <row r="1157" spans="2:10">
      <c r="B1157" s="1"/>
      <c r="C1157" s="1"/>
      <c r="D1157" s="1"/>
      <c r="E1157" s="8"/>
      <c r="F1157" s="8"/>
      <c r="G1157" s="8"/>
      <c r="H1157" s="5"/>
      <c r="I1157" s="5"/>
      <c r="J1157" s="5"/>
    </row>
    <row r="1158" spans="2:10">
      <c r="B1158" s="1"/>
      <c r="C1158" s="1"/>
      <c r="D1158" s="1"/>
      <c r="E1158" s="8"/>
      <c r="F1158" s="8"/>
      <c r="G1158" s="8"/>
      <c r="H1158" s="5"/>
      <c r="I1158" s="5"/>
      <c r="J1158" s="5"/>
    </row>
    <row r="1159" spans="2:10">
      <c r="B1159" s="1"/>
      <c r="C1159" s="1"/>
      <c r="D1159" s="1"/>
      <c r="E1159" s="8"/>
      <c r="F1159" s="8"/>
      <c r="G1159" s="8"/>
      <c r="H1159" s="5"/>
      <c r="I1159" s="5"/>
      <c r="J1159" s="5"/>
    </row>
    <row r="1160" spans="2:10">
      <c r="B1160" s="1"/>
      <c r="C1160" s="1"/>
      <c r="D1160" s="1"/>
      <c r="E1160" s="8"/>
      <c r="F1160" s="8"/>
      <c r="G1160" s="8"/>
      <c r="H1160" s="5"/>
      <c r="I1160" s="5"/>
      <c r="J1160" s="5"/>
    </row>
    <row r="1161" spans="2:10">
      <c r="B1161" s="1"/>
      <c r="C1161" s="1"/>
      <c r="D1161" s="1"/>
      <c r="E1161" s="8"/>
      <c r="F1161" s="8"/>
      <c r="G1161" s="8"/>
      <c r="H1161" s="5"/>
      <c r="I1161" s="5"/>
      <c r="J1161" s="5"/>
    </row>
    <row r="1162" spans="2:10">
      <c r="B1162" s="1"/>
      <c r="C1162" s="1"/>
      <c r="D1162" s="1"/>
      <c r="E1162" s="8"/>
      <c r="F1162" s="8"/>
      <c r="G1162" s="8"/>
      <c r="H1162" s="5"/>
      <c r="I1162" s="5"/>
      <c r="J1162" s="5"/>
    </row>
    <row r="1163" spans="2:10">
      <c r="B1163" s="1"/>
      <c r="C1163" s="1"/>
      <c r="D1163" s="1"/>
      <c r="E1163" s="8"/>
      <c r="F1163" s="8"/>
      <c r="G1163" s="8"/>
      <c r="H1163" s="5"/>
      <c r="I1163" s="5"/>
      <c r="J1163" s="5"/>
    </row>
    <row r="1164" spans="2:10">
      <c r="B1164" s="1"/>
      <c r="C1164" s="1"/>
      <c r="D1164" s="1"/>
      <c r="E1164" s="8"/>
      <c r="F1164" s="8"/>
      <c r="G1164" s="8"/>
      <c r="H1164" s="5"/>
      <c r="I1164" s="5"/>
      <c r="J1164" s="5"/>
    </row>
    <row r="1165" spans="2:10">
      <c r="B1165" s="1"/>
      <c r="C1165" s="1"/>
      <c r="D1165" s="1"/>
      <c r="E1165" s="8"/>
      <c r="F1165" s="8"/>
      <c r="G1165" s="8"/>
      <c r="H1165" s="5"/>
      <c r="I1165" s="5"/>
      <c r="J1165" s="5"/>
    </row>
    <row r="1166" spans="2:10">
      <c r="B1166" s="1"/>
      <c r="C1166" s="1"/>
      <c r="D1166" s="1"/>
      <c r="E1166" s="8"/>
      <c r="F1166" s="8"/>
      <c r="G1166" s="8"/>
      <c r="H1166" s="5"/>
      <c r="I1166" s="5"/>
      <c r="J1166" s="5"/>
    </row>
    <row r="1167" spans="2:10">
      <c r="B1167" s="1"/>
      <c r="C1167" s="1"/>
      <c r="D1167" s="1"/>
      <c r="E1167" s="8"/>
      <c r="F1167" s="8"/>
      <c r="G1167" s="8"/>
      <c r="H1167" s="5"/>
      <c r="I1167" s="5"/>
      <c r="J1167" s="5"/>
    </row>
    <row r="1168" spans="2:10">
      <c r="B1168" s="1"/>
      <c r="C1168" s="1"/>
      <c r="D1168" s="1"/>
      <c r="E1168" s="8"/>
      <c r="F1168" s="8"/>
      <c r="G1168" s="8"/>
      <c r="H1168" s="5"/>
      <c r="I1168" s="5"/>
      <c r="J1168" s="5"/>
    </row>
    <row r="1169" spans="2:10">
      <c r="B1169" s="1"/>
      <c r="C1169" s="1"/>
      <c r="D1169" s="1"/>
      <c r="E1169" s="8"/>
      <c r="F1169" s="8"/>
      <c r="G1169" s="8"/>
      <c r="H1169" s="5"/>
      <c r="I1169" s="5"/>
      <c r="J1169" s="5"/>
    </row>
    <row r="1170" spans="2:10">
      <c r="B1170" s="1"/>
      <c r="C1170" s="1"/>
      <c r="D1170" s="1"/>
      <c r="E1170" s="8"/>
      <c r="F1170" s="8"/>
      <c r="G1170" s="8"/>
      <c r="H1170" s="5"/>
      <c r="I1170" s="5"/>
      <c r="J1170" s="5"/>
    </row>
    <row r="1171" spans="2:10">
      <c r="B1171" s="1"/>
      <c r="C1171" s="1"/>
      <c r="D1171" s="1"/>
      <c r="E1171" s="8"/>
      <c r="F1171" s="8"/>
      <c r="G1171" s="8"/>
      <c r="H1171" s="5"/>
      <c r="I1171" s="5"/>
      <c r="J1171" s="5"/>
    </row>
    <row r="1172" spans="2:10">
      <c r="B1172" s="1"/>
      <c r="C1172" s="1"/>
      <c r="D1172" s="1"/>
      <c r="E1172" s="8"/>
      <c r="F1172" s="8"/>
      <c r="G1172" s="8"/>
      <c r="H1172" s="5"/>
      <c r="I1172" s="5"/>
      <c r="J1172" s="5"/>
    </row>
    <row r="1173" spans="2:10">
      <c r="B1173" s="1"/>
      <c r="C1173" s="1"/>
      <c r="D1173" s="1"/>
      <c r="E1173" s="8"/>
      <c r="F1173" s="8"/>
      <c r="G1173" s="8"/>
      <c r="H1173" s="5"/>
      <c r="I1173" s="5"/>
      <c r="J1173" s="5"/>
    </row>
    <row r="1174" spans="2:10">
      <c r="B1174" s="1"/>
      <c r="C1174" s="1"/>
      <c r="D1174" s="1"/>
      <c r="E1174" s="8"/>
      <c r="F1174" s="8"/>
      <c r="G1174" s="8"/>
      <c r="H1174" s="5"/>
      <c r="I1174" s="5"/>
      <c r="J1174" s="5"/>
    </row>
    <row r="1175" spans="2:10">
      <c r="B1175" s="1"/>
      <c r="C1175" s="1"/>
      <c r="D1175" s="1"/>
      <c r="E1175" s="8"/>
      <c r="F1175" s="8"/>
      <c r="G1175" s="8"/>
      <c r="H1175" s="5"/>
      <c r="I1175" s="5"/>
      <c r="J1175" s="5"/>
    </row>
    <row r="1176" spans="2:10">
      <c r="B1176" s="1"/>
      <c r="C1176" s="1"/>
      <c r="D1176" s="1"/>
      <c r="E1176" s="8"/>
      <c r="F1176" s="8"/>
      <c r="G1176" s="8"/>
      <c r="H1176" s="5"/>
      <c r="I1176" s="5"/>
      <c r="J1176" s="5"/>
    </row>
    <row r="1177" spans="2:10">
      <c r="B1177" s="1"/>
      <c r="C1177" s="1"/>
      <c r="D1177" s="1"/>
      <c r="E1177" s="8"/>
      <c r="F1177" s="8"/>
      <c r="G1177" s="8"/>
      <c r="H1177" s="5"/>
      <c r="I1177" s="5"/>
      <c r="J1177" s="5"/>
    </row>
    <row r="1178" spans="2:10">
      <c r="B1178" s="1"/>
      <c r="C1178" s="1"/>
      <c r="D1178" s="1"/>
      <c r="E1178" s="8"/>
      <c r="F1178" s="8"/>
      <c r="G1178" s="8"/>
      <c r="H1178" s="5"/>
      <c r="I1178" s="5"/>
      <c r="J1178" s="5"/>
    </row>
    <row r="1179" spans="2:10">
      <c r="B1179" s="1"/>
      <c r="C1179" s="1"/>
      <c r="D1179" s="1"/>
      <c r="E1179" s="8"/>
      <c r="F1179" s="8"/>
      <c r="G1179" s="8"/>
      <c r="H1179" s="5"/>
      <c r="I1179" s="5"/>
      <c r="J1179" s="5"/>
    </row>
    <row r="1180" spans="2:10">
      <c r="B1180" s="1"/>
      <c r="C1180" s="1"/>
      <c r="D1180" s="1"/>
      <c r="E1180" s="8"/>
      <c r="F1180" s="8"/>
      <c r="G1180" s="8"/>
      <c r="H1180" s="5"/>
      <c r="I1180" s="5"/>
      <c r="J1180" s="5"/>
    </row>
    <row r="1181" spans="2:10">
      <c r="B1181" s="1"/>
      <c r="C1181" s="1"/>
      <c r="D1181" s="1"/>
      <c r="E1181" s="8"/>
      <c r="F1181" s="8"/>
      <c r="G1181" s="8"/>
      <c r="H1181" s="5"/>
      <c r="I1181" s="5"/>
      <c r="J1181" s="5"/>
    </row>
    <row r="1182" spans="2:10">
      <c r="B1182" s="1"/>
      <c r="C1182" s="1"/>
      <c r="D1182" s="1"/>
      <c r="E1182" s="8"/>
      <c r="F1182" s="8"/>
      <c r="G1182" s="8"/>
      <c r="H1182" s="5"/>
      <c r="I1182" s="5"/>
      <c r="J1182" s="5"/>
    </row>
    <row r="1183" spans="2:10">
      <c r="B1183" s="1"/>
      <c r="C1183" s="1"/>
      <c r="D1183" s="1"/>
      <c r="E1183" s="8"/>
      <c r="F1183" s="8"/>
      <c r="G1183" s="8"/>
      <c r="H1183" s="5"/>
      <c r="I1183" s="5"/>
      <c r="J1183" s="5"/>
    </row>
    <row r="1184" spans="2:10">
      <c r="B1184" s="1"/>
      <c r="C1184" s="1"/>
      <c r="D1184" s="1"/>
      <c r="E1184" s="8"/>
      <c r="F1184" s="8"/>
      <c r="G1184" s="8"/>
      <c r="H1184" s="5"/>
      <c r="I1184" s="5"/>
      <c r="J1184" s="5"/>
    </row>
    <row r="1185" spans="2:10">
      <c r="B1185" s="1"/>
      <c r="C1185" s="1"/>
      <c r="D1185" s="1"/>
      <c r="E1185" s="8"/>
      <c r="F1185" s="8"/>
      <c r="G1185" s="8"/>
      <c r="H1185" s="5"/>
      <c r="I1185" s="5"/>
      <c r="J1185" s="5"/>
    </row>
    <row r="1186" spans="2:10">
      <c r="B1186" s="1"/>
      <c r="C1186" s="1"/>
      <c r="D1186" s="1"/>
      <c r="E1186" s="8"/>
      <c r="F1186" s="8"/>
      <c r="G1186" s="8"/>
      <c r="H1186" s="5"/>
      <c r="I1186" s="5"/>
      <c r="J1186" s="5"/>
    </row>
    <row r="1187" spans="2:10">
      <c r="B1187" s="1"/>
      <c r="C1187" s="1"/>
      <c r="D1187" s="1"/>
      <c r="E1187" s="8"/>
      <c r="F1187" s="8"/>
      <c r="G1187" s="8"/>
      <c r="H1187" s="5"/>
      <c r="I1187" s="5"/>
      <c r="J1187" s="5"/>
    </row>
    <row r="1188" spans="2:10">
      <c r="B1188" s="1"/>
      <c r="C1188" s="1"/>
      <c r="D1188" s="1"/>
      <c r="E1188" s="8"/>
      <c r="F1188" s="8"/>
      <c r="G1188" s="8"/>
      <c r="H1188" s="5"/>
      <c r="I1188" s="5"/>
      <c r="J1188" s="5"/>
    </row>
    <row r="1189" spans="2:10">
      <c r="B1189" s="1"/>
      <c r="C1189" s="1"/>
      <c r="D1189" s="1"/>
      <c r="E1189" s="8"/>
      <c r="F1189" s="8"/>
      <c r="G1189" s="8"/>
      <c r="H1189" s="5"/>
      <c r="I1189" s="5"/>
      <c r="J1189" s="5"/>
    </row>
    <row r="1190" spans="2:10">
      <c r="B1190" s="1"/>
      <c r="C1190" s="1"/>
      <c r="D1190" s="1"/>
      <c r="E1190" s="8"/>
      <c r="F1190" s="8"/>
      <c r="G1190" s="8"/>
      <c r="H1190" s="5"/>
      <c r="I1190" s="5"/>
      <c r="J1190" s="5"/>
    </row>
    <row r="1191" spans="2:10">
      <c r="B1191" s="1"/>
      <c r="C1191" s="1"/>
      <c r="D1191" s="1"/>
      <c r="E1191" s="8"/>
      <c r="F1191" s="8"/>
      <c r="G1191" s="8"/>
      <c r="H1191" s="5"/>
      <c r="I1191" s="5"/>
      <c r="J1191" s="5"/>
    </row>
    <row r="1192" spans="2:10">
      <c r="B1192" s="1"/>
      <c r="C1192" s="1"/>
      <c r="D1192" s="1"/>
      <c r="E1192" s="8"/>
      <c r="F1192" s="8"/>
      <c r="G1192" s="8"/>
      <c r="H1192" s="5"/>
      <c r="I1192" s="5"/>
      <c r="J1192" s="5"/>
    </row>
    <row r="1193" spans="2:10">
      <c r="B1193" s="1"/>
      <c r="C1193" s="1"/>
      <c r="D1193" s="1"/>
      <c r="E1193" s="8"/>
      <c r="F1193" s="8"/>
      <c r="G1193" s="8"/>
      <c r="H1193" s="5"/>
      <c r="I1193" s="5"/>
      <c r="J1193" s="5"/>
    </row>
    <row r="1194" spans="2:10">
      <c r="B1194" s="1"/>
      <c r="C1194" s="1"/>
      <c r="D1194" s="1"/>
      <c r="E1194" s="8"/>
      <c r="F1194" s="8"/>
      <c r="G1194" s="8"/>
      <c r="H1194" s="5"/>
      <c r="I1194" s="5"/>
      <c r="J1194" s="5"/>
    </row>
    <row r="1195" spans="2:10">
      <c r="B1195" s="1"/>
      <c r="C1195" s="1"/>
      <c r="D1195" s="1"/>
      <c r="E1195" s="8"/>
      <c r="F1195" s="8"/>
      <c r="G1195" s="8"/>
      <c r="H1195" s="5"/>
      <c r="I1195" s="5"/>
      <c r="J1195" s="5"/>
    </row>
    <row r="1196" spans="2:10">
      <c r="B1196" s="1"/>
      <c r="C1196" s="1"/>
      <c r="D1196" s="1"/>
      <c r="E1196" s="8"/>
      <c r="F1196" s="8"/>
      <c r="G1196" s="8"/>
      <c r="H1196" s="5"/>
      <c r="I1196" s="5"/>
      <c r="J1196" s="5"/>
    </row>
    <row r="1197" spans="2:10">
      <c r="B1197" s="1"/>
      <c r="C1197" s="1"/>
      <c r="D1197" s="1"/>
      <c r="E1197" s="8"/>
      <c r="F1197" s="8"/>
      <c r="G1197" s="8"/>
      <c r="H1197" s="5"/>
      <c r="I1197" s="5"/>
      <c r="J1197" s="5"/>
    </row>
    <row r="1198" spans="2:10">
      <c r="B1198" s="1"/>
      <c r="C1198" s="1"/>
      <c r="D1198" s="1"/>
      <c r="E1198" s="8"/>
      <c r="F1198" s="8"/>
      <c r="G1198" s="8"/>
      <c r="H1198" s="5"/>
      <c r="I1198" s="5"/>
      <c r="J1198" s="5"/>
    </row>
    <row r="1199" spans="2:10">
      <c r="B1199" s="1"/>
      <c r="C1199" s="1"/>
      <c r="D1199" s="1"/>
      <c r="E1199" s="8"/>
      <c r="F1199" s="8"/>
      <c r="G1199" s="8"/>
      <c r="H1199" s="5"/>
      <c r="I1199" s="5"/>
      <c r="J1199" s="5"/>
    </row>
    <row r="1200" spans="2:10">
      <c r="B1200" s="1"/>
      <c r="C1200" s="1"/>
      <c r="D1200" s="1"/>
      <c r="E1200" s="8"/>
      <c r="F1200" s="8"/>
      <c r="G1200" s="8"/>
      <c r="H1200" s="5"/>
      <c r="I1200" s="5"/>
      <c r="J1200" s="5"/>
    </row>
    <row r="1201" spans="2:10">
      <c r="B1201" s="1"/>
      <c r="C1201" s="1"/>
      <c r="D1201" s="1"/>
      <c r="E1201" s="8"/>
      <c r="F1201" s="8"/>
      <c r="G1201" s="8"/>
      <c r="H1201" s="5"/>
      <c r="I1201" s="5"/>
      <c r="J1201" s="5"/>
    </row>
    <row r="1202" spans="2:10">
      <c r="B1202" s="1"/>
      <c r="C1202" s="1"/>
      <c r="D1202" s="1"/>
      <c r="E1202" s="8"/>
      <c r="F1202" s="8"/>
      <c r="G1202" s="8"/>
      <c r="H1202" s="5"/>
      <c r="I1202" s="5"/>
      <c r="J1202" s="5"/>
    </row>
    <row r="1203" spans="2:10">
      <c r="B1203" s="1"/>
      <c r="C1203" s="1"/>
      <c r="D1203" s="1"/>
      <c r="E1203" s="8"/>
      <c r="F1203" s="8"/>
      <c r="G1203" s="8"/>
      <c r="H1203" s="5"/>
      <c r="I1203" s="5"/>
      <c r="J1203" s="5"/>
    </row>
    <row r="1204" spans="2:10">
      <c r="B1204" s="1"/>
      <c r="C1204" s="1"/>
      <c r="D1204" s="1"/>
      <c r="E1204" s="8"/>
      <c r="F1204" s="8"/>
      <c r="G1204" s="8"/>
      <c r="H1204" s="5"/>
      <c r="I1204" s="5"/>
      <c r="J1204" s="5"/>
    </row>
    <row r="1205" spans="2:10">
      <c r="B1205" s="1"/>
      <c r="C1205" s="1"/>
      <c r="D1205" s="1"/>
      <c r="E1205" s="8"/>
      <c r="F1205" s="8"/>
      <c r="G1205" s="8"/>
      <c r="H1205" s="5"/>
      <c r="I1205" s="5"/>
      <c r="J1205" s="5"/>
    </row>
    <row r="1206" spans="2:10">
      <c r="B1206" s="1"/>
      <c r="C1206" s="1"/>
      <c r="D1206" s="1"/>
      <c r="E1206" s="8"/>
      <c r="F1206" s="8"/>
      <c r="G1206" s="8"/>
      <c r="H1206" s="5"/>
      <c r="I1206" s="5"/>
      <c r="J1206" s="5"/>
    </row>
    <row r="1207" spans="2:10">
      <c r="B1207" s="1"/>
      <c r="C1207" s="1"/>
      <c r="D1207" s="1"/>
      <c r="E1207" s="8"/>
      <c r="F1207" s="8"/>
      <c r="G1207" s="8"/>
      <c r="H1207" s="5"/>
      <c r="I1207" s="5"/>
      <c r="J1207" s="5"/>
    </row>
    <row r="1208" spans="2:10">
      <c r="B1208" s="1"/>
      <c r="C1208" s="1"/>
      <c r="D1208" s="1"/>
      <c r="E1208" s="8"/>
      <c r="F1208" s="8"/>
      <c r="G1208" s="8"/>
      <c r="H1208" s="5"/>
      <c r="I1208" s="5"/>
      <c r="J1208" s="5"/>
    </row>
    <row r="1209" spans="2:10">
      <c r="B1209" s="1"/>
      <c r="C1209" s="1"/>
      <c r="D1209" s="1"/>
      <c r="E1209" s="8"/>
      <c r="F1209" s="8"/>
      <c r="G1209" s="8"/>
      <c r="H1209" s="5"/>
      <c r="I1209" s="5"/>
      <c r="J1209" s="5"/>
    </row>
    <row r="1210" spans="2:10">
      <c r="B1210" s="1"/>
      <c r="C1210" s="1"/>
      <c r="D1210" s="1"/>
      <c r="E1210" s="8"/>
      <c r="F1210" s="8"/>
      <c r="G1210" s="8"/>
      <c r="H1210" s="5"/>
      <c r="I1210" s="5"/>
      <c r="J1210" s="5"/>
    </row>
    <row r="1211" spans="2:10">
      <c r="B1211" s="1"/>
      <c r="C1211" s="1"/>
      <c r="D1211" s="1"/>
      <c r="E1211" s="8"/>
      <c r="F1211" s="8"/>
      <c r="G1211" s="8"/>
      <c r="H1211" s="5"/>
      <c r="I1211" s="5"/>
      <c r="J1211" s="5"/>
    </row>
    <row r="1212" spans="2:10">
      <c r="B1212" s="1"/>
      <c r="C1212" s="1"/>
      <c r="D1212" s="1"/>
      <c r="E1212" s="8"/>
      <c r="F1212" s="8"/>
      <c r="G1212" s="8"/>
      <c r="H1212" s="5"/>
      <c r="I1212" s="5"/>
      <c r="J1212" s="5"/>
    </row>
    <row r="1213" spans="2:10">
      <c r="B1213" s="1"/>
      <c r="C1213" s="1"/>
      <c r="D1213" s="1"/>
      <c r="E1213" s="8"/>
      <c r="F1213" s="8"/>
      <c r="G1213" s="8"/>
      <c r="H1213" s="5"/>
      <c r="I1213" s="5"/>
      <c r="J1213" s="5"/>
    </row>
    <row r="1214" spans="2:10">
      <c r="B1214" s="1"/>
      <c r="C1214" s="1"/>
      <c r="D1214" s="1"/>
      <c r="E1214" s="8"/>
      <c r="F1214" s="8"/>
      <c r="G1214" s="8"/>
      <c r="H1214" s="5"/>
      <c r="I1214" s="5"/>
      <c r="J1214" s="5"/>
    </row>
    <row r="1215" spans="2:10">
      <c r="B1215" s="1"/>
      <c r="C1215" s="1"/>
      <c r="D1215" s="1"/>
      <c r="E1215" s="8"/>
      <c r="F1215" s="8"/>
      <c r="G1215" s="8"/>
      <c r="H1215" s="5"/>
      <c r="I1215" s="5"/>
      <c r="J1215" s="5"/>
    </row>
    <row r="1216" spans="2:10">
      <c r="B1216" s="1"/>
      <c r="C1216" s="1"/>
      <c r="D1216" s="1"/>
      <c r="E1216" s="8"/>
      <c r="F1216" s="8"/>
      <c r="G1216" s="8"/>
      <c r="H1216" s="5"/>
      <c r="I1216" s="5"/>
      <c r="J1216" s="5"/>
    </row>
    <row r="1217" spans="2:10">
      <c r="B1217" s="1"/>
      <c r="C1217" s="1"/>
      <c r="D1217" s="1"/>
      <c r="E1217" s="8"/>
      <c r="F1217" s="8"/>
      <c r="G1217" s="8"/>
      <c r="H1217" s="5"/>
      <c r="I1217" s="5"/>
      <c r="J1217" s="5"/>
    </row>
    <row r="1218" spans="2:10">
      <c r="B1218" s="1"/>
      <c r="C1218" s="1"/>
      <c r="D1218" s="1"/>
      <c r="E1218" s="8"/>
      <c r="F1218" s="8"/>
      <c r="G1218" s="8"/>
      <c r="H1218" s="5"/>
      <c r="I1218" s="5"/>
      <c r="J1218" s="5"/>
    </row>
    <row r="1219" spans="2:10">
      <c r="B1219" s="1"/>
      <c r="C1219" s="1"/>
      <c r="D1219" s="1"/>
      <c r="E1219" s="8"/>
      <c r="F1219" s="8"/>
      <c r="G1219" s="8"/>
      <c r="H1219" s="5"/>
      <c r="I1219" s="5"/>
      <c r="J1219" s="5"/>
    </row>
    <row r="1220" spans="2:10">
      <c r="B1220" s="1"/>
      <c r="C1220" s="1"/>
      <c r="D1220" s="1"/>
      <c r="E1220" s="8"/>
      <c r="F1220" s="8"/>
      <c r="G1220" s="8"/>
      <c r="H1220" s="5"/>
      <c r="I1220" s="5"/>
      <c r="J1220" s="5"/>
    </row>
    <row r="1221" spans="2:10">
      <c r="B1221" s="1"/>
      <c r="C1221" s="1"/>
      <c r="D1221" s="1"/>
      <c r="E1221" s="8"/>
      <c r="F1221" s="8"/>
      <c r="G1221" s="8"/>
      <c r="H1221" s="5"/>
      <c r="I1221" s="5"/>
      <c r="J1221" s="5"/>
    </row>
    <row r="1222" spans="2:10">
      <c r="B1222" s="1"/>
      <c r="C1222" s="1"/>
      <c r="D1222" s="1"/>
      <c r="E1222" s="8"/>
      <c r="F1222" s="8"/>
      <c r="G1222" s="8"/>
      <c r="H1222" s="5"/>
      <c r="I1222" s="5"/>
      <c r="J1222" s="5"/>
    </row>
    <row r="1223" spans="2:10">
      <c r="B1223" s="1"/>
      <c r="C1223" s="1"/>
      <c r="D1223" s="1"/>
      <c r="E1223" s="8"/>
      <c r="F1223" s="8"/>
      <c r="G1223" s="8"/>
      <c r="H1223" s="5"/>
      <c r="I1223" s="5"/>
      <c r="J1223" s="5"/>
    </row>
    <row r="1224" spans="2:10">
      <c r="B1224" s="1"/>
      <c r="C1224" s="1"/>
      <c r="D1224" s="1"/>
      <c r="E1224" s="8"/>
      <c r="F1224" s="8"/>
      <c r="G1224" s="8"/>
      <c r="H1224" s="5"/>
      <c r="I1224" s="5"/>
      <c r="J1224" s="5"/>
    </row>
    <row r="1225" spans="2:10">
      <c r="B1225" s="1"/>
      <c r="C1225" s="1"/>
      <c r="D1225" s="1"/>
      <c r="E1225" s="8"/>
      <c r="F1225" s="8"/>
      <c r="G1225" s="8"/>
      <c r="H1225" s="5"/>
      <c r="I1225" s="5"/>
      <c r="J1225" s="5"/>
    </row>
    <row r="1226" spans="2:10">
      <c r="B1226" s="1"/>
      <c r="C1226" s="1"/>
      <c r="D1226" s="1"/>
      <c r="E1226" s="8"/>
      <c r="F1226" s="8"/>
      <c r="G1226" s="8"/>
      <c r="H1226" s="5"/>
      <c r="I1226" s="5"/>
      <c r="J1226" s="5"/>
    </row>
    <row r="1227" spans="2:10">
      <c r="B1227" s="1"/>
      <c r="C1227" s="1"/>
      <c r="D1227" s="1"/>
      <c r="E1227" s="8"/>
      <c r="F1227" s="8"/>
      <c r="G1227" s="8"/>
      <c r="H1227" s="5"/>
      <c r="I1227" s="5"/>
      <c r="J1227" s="5"/>
    </row>
    <row r="1228" spans="2:10">
      <c r="B1228" s="1"/>
      <c r="C1228" s="1"/>
      <c r="D1228" s="1"/>
      <c r="E1228" s="8"/>
      <c r="F1228" s="8"/>
      <c r="G1228" s="8"/>
      <c r="H1228" s="5"/>
      <c r="I1228" s="5"/>
      <c r="J1228" s="5"/>
    </row>
    <row r="1229" spans="2:10">
      <c r="B1229" s="1"/>
      <c r="C1229" s="1"/>
      <c r="D1229" s="1"/>
      <c r="E1229" s="8"/>
      <c r="F1229" s="8"/>
      <c r="G1229" s="8"/>
      <c r="H1229" s="5"/>
      <c r="I1229" s="5"/>
      <c r="J1229" s="5"/>
    </row>
    <row r="1230" spans="2:10">
      <c r="B1230" s="1"/>
      <c r="C1230" s="1"/>
      <c r="D1230" s="1"/>
      <c r="E1230" s="8"/>
      <c r="F1230" s="8"/>
      <c r="G1230" s="8"/>
      <c r="H1230" s="5"/>
      <c r="I1230" s="5"/>
      <c r="J1230" s="5"/>
    </row>
    <row r="1231" spans="2:10">
      <c r="B1231" s="1"/>
      <c r="C1231" s="1"/>
      <c r="D1231" s="1"/>
      <c r="E1231" s="8"/>
      <c r="F1231" s="8"/>
      <c r="G1231" s="8"/>
      <c r="H1231" s="5"/>
      <c r="I1231" s="5"/>
      <c r="J1231" s="5"/>
    </row>
    <row r="1232" spans="2:10">
      <c r="B1232" s="1"/>
      <c r="C1232" s="1"/>
      <c r="D1232" s="1"/>
      <c r="E1232" s="8"/>
      <c r="F1232" s="8"/>
      <c r="G1232" s="8"/>
      <c r="H1232" s="5"/>
      <c r="I1232" s="5"/>
      <c r="J1232" s="5"/>
    </row>
    <row r="1233" spans="2:10">
      <c r="B1233" s="1"/>
      <c r="C1233" s="1"/>
      <c r="D1233" s="1"/>
      <c r="E1233" s="8"/>
      <c r="F1233" s="8"/>
      <c r="G1233" s="8"/>
      <c r="H1233" s="5"/>
      <c r="I1233" s="5"/>
      <c r="J1233" s="5"/>
    </row>
    <row r="1234" spans="2:10">
      <c r="B1234" s="1"/>
      <c r="C1234" s="1"/>
      <c r="D1234" s="1"/>
      <c r="E1234" s="8"/>
      <c r="F1234" s="8"/>
      <c r="G1234" s="8"/>
      <c r="H1234" s="5"/>
      <c r="I1234" s="5"/>
      <c r="J1234" s="5"/>
    </row>
    <row r="1235" spans="2:10">
      <c r="B1235" s="1"/>
      <c r="C1235" s="1"/>
      <c r="D1235" s="1"/>
      <c r="E1235" s="8"/>
      <c r="F1235" s="8"/>
      <c r="G1235" s="8"/>
      <c r="H1235" s="5"/>
      <c r="I1235" s="5"/>
      <c r="J1235" s="5"/>
    </row>
    <row r="1236" spans="2:10">
      <c r="B1236" s="1"/>
      <c r="C1236" s="1"/>
      <c r="D1236" s="1"/>
      <c r="E1236" s="8"/>
      <c r="F1236" s="8"/>
      <c r="G1236" s="8"/>
      <c r="H1236" s="5"/>
      <c r="I1236" s="5"/>
      <c r="J1236" s="5"/>
    </row>
    <row r="1237" spans="2:10">
      <c r="B1237" s="1"/>
      <c r="C1237" s="1"/>
      <c r="D1237" s="1"/>
      <c r="E1237" s="8"/>
      <c r="F1237" s="8"/>
      <c r="G1237" s="8"/>
      <c r="H1237" s="5"/>
      <c r="I1237" s="5"/>
      <c r="J1237" s="5"/>
    </row>
    <row r="1238" spans="2:10">
      <c r="B1238" s="1"/>
      <c r="C1238" s="1"/>
      <c r="D1238" s="1"/>
      <c r="E1238" s="8"/>
      <c r="F1238" s="8"/>
      <c r="G1238" s="8"/>
      <c r="H1238" s="5"/>
      <c r="I1238" s="5"/>
      <c r="J1238" s="5"/>
    </row>
    <row r="1239" spans="2:10">
      <c r="B1239" s="1"/>
      <c r="C1239" s="1"/>
      <c r="D1239" s="1"/>
      <c r="E1239" s="8"/>
      <c r="F1239" s="8"/>
      <c r="G1239" s="8"/>
      <c r="H1239" s="5"/>
      <c r="I1239" s="5"/>
      <c r="J1239" s="5"/>
    </row>
    <row r="1240" spans="2:10">
      <c r="B1240" s="1"/>
      <c r="C1240" s="1"/>
      <c r="D1240" s="1"/>
      <c r="E1240" s="8"/>
      <c r="F1240" s="8"/>
      <c r="G1240" s="8"/>
      <c r="H1240" s="5"/>
      <c r="I1240" s="5"/>
      <c r="J1240" s="5"/>
    </row>
    <row r="1241" spans="2:10">
      <c r="B1241" s="1"/>
      <c r="C1241" s="1"/>
      <c r="D1241" s="1"/>
      <c r="E1241" s="8"/>
      <c r="F1241" s="8"/>
      <c r="G1241" s="8"/>
      <c r="H1241" s="5"/>
      <c r="I1241" s="5"/>
      <c r="J1241" s="5"/>
    </row>
    <row r="1242" spans="2:10">
      <c r="B1242" s="1"/>
      <c r="C1242" s="1"/>
      <c r="D1242" s="1"/>
      <c r="E1242" s="8"/>
      <c r="F1242" s="8"/>
      <c r="G1242" s="8"/>
      <c r="H1242" s="5"/>
      <c r="I1242" s="5"/>
      <c r="J1242" s="5"/>
    </row>
    <row r="1243" spans="2:10">
      <c r="B1243" s="1"/>
      <c r="C1243" s="1"/>
      <c r="D1243" s="1"/>
      <c r="E1243" s="8"/>
      <c r="F1243" s="8"/>
      <c r="G1243" s="8"/>
      <c r="H1243" s="5"/>
      <c r="I1243" s="5"/>
      <c r="J1243" s="5"/>
    </row>
    <row r="1244" spans="2:10">
      <c r="B1244" s="1"/>
      <c r="C1244" s="1"/>
      <c r="D1244" s="1"/>
      <c r="E1244" s="8"/>
      <c r="F1244" s="8"/>
      <c r="G1244" s="8"/>
      <c r="H1244" s="5"/>
      <c r="I1244" s="5"/>
      <c r="J1244" s="5"/>
    </row>
    <row r="1245" spans="2:10">
      <c r="B1245" s="1"/>
      <c r="C1245" s="1"/>
      <c r="D1245" s="1"/>
      <c r="E1245" s="8"/>
      <c r="F1245" s="8"/>
      <c r="G1245" s="8"/>
      <c r="H1245" s="5"/>
      <c r="I1245" s="5"/>
      <c r="J1245" s="5"/>
    </row>
    <row r="1246" spans="2:10">
      <c r="B1246" s="1"/>
      <c r="C1246" s="1"/>
      <c r="D1246" s="1"/>
      <c r="E1246" s="8"/>
      <c r="F1246" s="8"/>
      <c r="G1246" s="8"/>
      <c r="H1246" s="5"/>
      <c r="I1246" s="5"/>
      <c r="J1246" s="5"/>
    </row>
    <row r="1247" spans="2:10">
      <c r="B1247" s="1"/>
      <c r="C1247" s="1"/>
      <c r="D1247" s="1"/>
      <c r="E1247" s="8"/>
      <c r="F1247" s="8"/>
      <c r="G1247" s="8"/>
      <c r="H1247" s="5"/>
      <c r="I1247" s="5"/>
      <c r="J1247" s="5"/>
    </row>
    <row r="1248" spans="2:10">
      <c r="B1248" s="1"/>
      <c r="C1248" s="1"/>
      <c r="D1248" s="1"/>
      <c r="E1248" s="8"/>
      <c r="F1248" s="8"/>
      <c r="G1248" s="8"/>
      <c r="H1248" s="5"/>
      <c r="I1248" s="5"/>
      <c r="J1248" s="5"/>
    </row>
    <row r="1249" spans="2:10">
      <c r="B1249" s="1"/>
      <c r="C1249" s="1"/>
      <c r="D1249" s="1"/>
      <c r="E1249" s="8"/>
      <c r="F1249" s="8"/>
      <c r="G1249" s="8"/>
      <c r="H1249" s="5"/>
      <c r="I1249" s="5"/>
      <c r="J1249" s="5"/>
    </row>
    <row r="1250" spans="2:10">
      <c r="B1250" s="1"/>
      <c r="C1250" s="1"/>
      <c r="D1250" s="1"/>
      <c r="E1250" s="8"/>
      <c r="F1250" s="8"/>
      <c r="G1250" s="8"/>
      <c r="H1250" s="5"/>
      <c r="I1250" s="5"/>
      <c r="J1250" s="5"/>
    </row>
    <row r="1251" spans="2:10">
      <c r="B1251" s="1"/>
      <c r="C1251" s="1"/>
      <c r="D1251" s="1"/>
      <c r="E1251" s="8"/>
      <c r="F1251" s="8"/>
      <c r="G1251" s="8"/>
      <c r="H1251" s="5"/>
      <c r="I1251" s="5"/>
      <c r="J1251" s="5"/>
    </row>
    <row r="1252" spans="2:10">
      <c r="B1252" s="1"/>
      <c r="C1252" s="1"/>
      <c r="D1252" s="1"/>
      <c r="E1252" s="8"/>
      <c r="F1252" s="8"/>
      <c r="G1252" s="8"/>
      <c r="H1252" s="5"/>
      <c r="I1252" s="5"/>
      <c r="J1252" s="5"/>
    </row>
    <row r="1253" spans="2:10">
      <c r="B1253" s="1"/>
      <c r="C1253" s="1"/>
      <c r="D1253" s="1"/>
      <c r="E1253" s="8"/>
      <c r="F1253" s="8"/>
      <c r="G1253" s="8"/>
      <c r="H1253" s="5"/>
      <c r="I1253" s="5"/>
      <c r="J1253" s="5"/>
    </row>
    <row r="1254" spans="2:10">
      <c r="B1254" s="1"/>
      <c r="C1254" s="1"/>
      <c r="D1254" s="1"/>
      <c r="E1254" s="8"/>
      <c r="F1254" s="8"/>
      <c r="G1254" s="8"/>
      <c r="H1254" s="5"/>
      <c r="I1254" s="5"/>
      <c r="J1254" s="5"/>
    </row>
    <row r="1255" spans="2:10">
      <c r="B1255" s="1"/>
      <c r="C1255" s="1"/>
      <c r="D1255" s="1"/>
      <c r="E1255" s="8"/>
      <c r="F1255" s="8"/>
      <c r="G1255" s="8"/>
      <c r="H1255" s="5"/>
      <c r="I1255" s="5"/>
      <c r="J1255" s="5"/>
    </row>
    <row r="1256" spans="2:10">
      <c r="B1256" s="1"/>
      <c r="C1256" s="1"/>
      <c r="D1256" s="1"/>
      <c r="E1256" s="8"/>
      <c r="F1256" s="8"/>
      <c r="G1256" s="8"/>
      <c r="H1256" s="5"/>
      <c r="I1256" s="5"/>
      <c r="J1256" s="5"/>
    </row>
    <row r="1257" spans="2:10">
      <c r="B1257" s="1"/>
      <c r="C1257" s="1"/>
      <c r="D1257" s="1"/>
      <c r="E1257" s="8"/>
      <c r="F1257" s="8"/>
      <c r="G1257" s="8"/>
      <c r="H1257" s="5"/>
      <c r="I1257" s="5"/>
      <c r="J1257" s="5"/>
    </row>
    <row r="1258" spans="2:10">
      <c r="B1258" s="1"/>
      <c r="C1258" s="1"/>
      <c r="D1258" s="1"/>
      <c r="E1258" s="8"/>
      <c r="F1258" s="8"/>
      <c r="G1258" s="8"/>
      <c r="H1258" s="5"/>
      <c r="I1258" s="5"/>
      <c r="J1258" s="5"/>
    </row>
    <row r="1259" spans="2:10">
      <c r="B1259" s="1"/>
      <c r="C1259" s="1"/>
      <c r="D1259" s="1"/>
      <c r="E1259" s="8"/>
      <c r="F1259" s="8"/>
      <c r="G1259" s="8"/>
      <c r="H1259" s="5"/>
      <c r="I1259" s="5"/>
      <c r="J1259" s="5"/>
    </row>
    <row r="1260" spans="2:10">
      <c r="B1260" s="1"/>
      <c r="C1260" s="1"/>
      <c r="D1260" s="1"/>
      <c r="E1260" s="8"/>
      <c r="F1260" s="8"/>
      <c r="G1260" s="8"/>
      <c r="H1260" s="5"/>
      <c r="I1260" s="5"/>
      <c r="J1260" s="5"/>
    </row>
    <row r="1261" spans="2:10">
      <c r="B1261" s="1"/>
      <c r="C1261" s="1"/>
      <c r="D1261" s="1"/>
      <c r="E1261" s="8"/>
      <c r="F1261" s="8"/>
      <c r="G1261" s="8"/>
      <c r="H1261" s="5"/>
      <c r="I1261" s="5"/>
      <c r="J1261" s="5"/>
    </row>
    <row r="1262" spans="2:10">
      <c r="B1262" s="1"/>
      <c r="C1262" s="1"/>
      <c r="D1262" s="1"/>
      <c r="E1262" s="8"/>
      <c r="F1262" s="8"/>
      <c r="G1262" s="8"/>
      <c r="H1262" s="5"/>
      <c r="I1262" s="5"/>
      <c r="J1262" s="5"/>
    </row>
    <row r="1263" spans="2:10">
      <c r="B1263" s="1"/>
      <c r="C1263" s="1"/>
      <c r="D1263" s="1"/>
      <c r="E1263" s="8"/>
      <c r="F1263" s="8"/>
      <c r="G1263" s="8"/>
      <c r="H1263" s="5"/>
      <c r="I1263" s="5"/>
      <c r="J1263" s="5"/>
    </row>
    <row r="1264" spans="2:10">
      <c r="B1264" s="1"/>
      <c r="C1264" s="1"/>
      <c r="D1264" s="1"/>
      <c r="E1264" s="8"/>
      <c r="F1264" s="8"/>
      <c r="G1264" s="8"/>
      <c r="H1264" s="5"/>
      <c r="I1264" s="5"/>
      <c r="J1264" s="5"/>
    </row>
    <row r="1265" spans="2:10">
      <c r="B1265" s="1"/>
      <c r="C1265" s="1"/>
      <c r="D1265" s="1"/>
      <c r="E1265" s="8"/>
      <c r="F1265" s="8"/>
      <c r="G1265" s="8"/>
      <c r="H1265" s="5"/>
      <c r="I1265" s="5"/>
      <c r="J1265" s="5"/>
    </row>
    <row r="1266" spans="2:10">
      <c r="B1266" s="1"/>
      <c r="C1266" s="1"/>
      <c r="D1266" s="1"/>
      <c r="E1266" s="8"/>
      <c r="F1266" s="8"/>
      <c r="G1266" s="8"/>
      <c r="H1266" s="5"/>
      <c r="I1266" s="5"/>
      <c r="J1266" s="5"/>
    </row>
    <row r="1267" spans="2:10">
      <c r="B1267" s="1"/>
      <c r="C1267" s="1"/>
      <c r="D1267" s="1"/>
      <c r="E1267" s="8"/>
      <c r="F1267" s="8"/>
      <c r="G1267" s="8"/>
      <c r="H1267" s="5"/>
      <c r="I1267" s="5"/>
      <c r="J1267" s="5"/>
    </row>
    <row r="1268" spans="2:10">
      <c r="B1268" s="1"/>
      <c r="C1268" s="1"/>
      <c r="D1268" s="1"/>
      <c r="E1268" s="8"/>
      <c r="F1268" s="8"/>
      <c r="G1268" s="8"/>
      <c r="H1268" s="5"/>
      <c r="I1268" s="5"/>
      <c r="J1268" s="5"/>
    </row>
    <row r="1269" spans="2:10">
      <c r="B1269" s="1"/>
      <c r="C1269" s="1"/>
      <c r="D1269" s="1"/>
      <c r="E1269" s="8"/>
      <c r="F1269" s="8"/>
      <c r="G1269" s="8"/>
      <c r="H1269" s="5"/>
      <c r="I1269" s="5"/>
      <c r="J1269" s="5"/>
    </row>
    <row r="1270" spans="2:10">
      <c r="B1270" s="1"/>
      <c r="C1270" s="1"/>
      <c r="D1270" s="1"/>
      <c r="E1270" s="8"/>
      <c r="F1270" s="8"/>
      <c r="G1270" s="8"/>
      <c r="H1270" s="5"/>
      <c r="I1270" s="5"/>
      <c r="J1270" s="5"/>
    </row>
    <row r="1271" spans="2:10">
      <c r="B1271" s="1"/>
      <c r="C1271" s="1"/>
      <c r="D1271" s="1"/>
      <c r="E1271" s="8"/>
      <c r="F1271" s="8"/>
      <c r="G1271" s="8"/>
      <c r="H1271" s="5"/>
      <c r="I1271" s="5"/>
      <c r="J1271" s="5"/>
    </row>
    <row r="1272" spans="2:10">
      <c r="B1272" s="1"/>
      <c r="C1272" s="1"/>
      <c r="D1272" s="1"/>
      <c r="E1272" s="8"/>
      <c r="F1272" s="8"/>
      <c r="G1272" s="8"/>
      <c r="H1272" s="5"/>
      <c r="I1272" s="5"/>
      <c r="J1272" s="5"/>
    </row>
    <row r="1273" spans="2:10">
      <c r="B1273" s="1"/>
      <c r="C1273" s="1"/>
      <c r="D1273" s="1"/>
      <c r="E1273" s="8"/>
      <c r="F1273" s="8"/>
      <c r="G1273" s="8"/>
      <c r="H1273" s="5"/>
      <c r="I1273" s="5"/>
      <c r="J1273" s="5"/>
    </row>
    <row r="1274" spans="2:10">
      <c r="B1274" s="1"/>
      <c r="C1274" s="1"/>
      <c r="D1274" s="1"/>
      <c r="E1274" s="8"/>
      <c r="F1274" s="8"/>
      <c r="G1274" s="8"/>
      <c r="H1274" s="5"/>
      <c r="I1274" s="5"/>
      <c r="J1274" s="5"/>
    </row>
    <row r="1275" spans="2:10">
      <c r="B1275" s="1"/>
      <c r="C1275" s="1"/>
      <c r="D1275" s="1"/>
      <c r="E1275" s="8"/>
      <c r="F1275" s="8"/>
      <c r="G1275" s="8"/>
      <c r="H1275" s="5"/>
      <c r="I1275" s="5"/>
      <c r="J1275" s="5"/>
    </row>
    <row r="1276" spans="2:10">
      <c r="B1276" s="1"/>
      <c r="C1276" s="1"/>
      <c r="D1276" s="1"/>
      <c r="E1276" s="8"/>
      <c r="F1276" s="8"/>
      <c r="G1276" s="8"/>
      <c r="H1276" s="5"/>
      <c r="I1276" s="5"/>
      <c r="J1276" s="5"/>
    </row>
    <row r="1277" spans="2:10">
      <c r="B1277" s="1"/>
      <c r="C1277" s="1"/>
      <c r="D1277" s="1"/>
      <c r="E1277" s="8"/>
      <c r="F1277" s="8"/>
      <c r="G1277" s="8"/>
      <c r="H1277" s="5"/>
      <c r="I1277" s="5"/>
      <c r="J1277" s="5"/>
    </row>
    <row r="1278" spans="2:10">
      <c r="B1278" s="1"/>
      <c r="C1278" s="1"/>
      <c r="D1278" s="1"/>
      <c r="E1278" s="8"/>
      <c r="F1278" s="8"/>
      <c r="G1278" s="8"/>
      <c r="H1278" s="5"/>
      <c r="I1278" s="5"/>
      <c r="J1278" s="5"/>
    </row>
    <row r="1279" spans="2:10">
      <c r="B1279" s="1"/>
      <c r="C1279" s="1"/>
      <c r="D1279" s="1"/>
      <c r="E1279" s="8"/>
      <c r="F1279" s="8"/>
      <c r="G1279" s="8"/>
      <c r="H1279" s="5"/>
      <c r="I1279" s="5"/>
      <c r="J1279" s="5"/>
    </row>
    <row r="1280" spans="2:10">
      <c r="B1280" s="1"/>
      <c r="C1280" s="1"/>
      <c r="D1280" s="1"/>
      <c r="E1280" s="8"/>
      <c r="F1280" s="8"/>
      <c r="G1280" s="8"/>
      <c r="H1280" s="5"/>
      <c r="I1280" s="5"/>
      <c r="J1280" s="5"/>
    </row>
    <row r="1281" spans="2:10">
      <c r="B1281" s="1"/>
      <c r="C1281" s="1"/>
      <c r="D1281" s="1"/>
      <c r="E1281" s="8"/>
      <c r="F1281" s="8"/>
      <c r="G1281" s="8"/>
      <c r="H1281" s="5"/>
      <c r="I1281" s="5"/>
      <c r="J1281" s="5"/>
    </row>
    <row r="1282" spans="2:10">
      <c r="B1282" s="1"/>
      <c r="C1282" s="1"/>
      <c r="D1282" s="1"/>
      <c r="E1282" s="8"/>
      <c r="F1282" s="8"/>
      <c r="G1282" s="8"/>
      <c r="H1282" s="5"/>
      <c r="I1282" s="5"/>
      <c r="J1282" s="5"/>
    </row>
    <row r="1283" spans="2:10">
      <c r="B1283" s="1"/>
      <c r="C1283" s="1"/>
      <c r="D1283" s="1"/>
      <c r="E1283" s="8"/>
      <c r="F1283" s="8"/>
      <c r="G1283" s="8"/>
      <c r="H1283" s="5"/>
      <c r="I1283" s="5"/>
      <c r="J1283" s="5"/>
    </row>
    <row r="1284" spans="2:10">
      <c r="B1284" s="1"/>
      <c r="C1284" s="1"/>
      <c r="D1284" s="1"/>
      <c r="E1284" s="8"/>
      <c r="F1284" s="8"/>
      <c r="G1284" s="8"/>
      <c r="H1284" s="5"/>
      <c r="I1284" s="5"/>
      <c r="J1284" s="5"/>
    </row>
    <row r="1285" spans="2:10">
      <c r="B1285" s="1"/>
      <c r="C1285" s="1"/>
      <c r="D1285" s="1"/>
      <c r="E1285" s="8"/>
      <c r="F1285" s="8"/>
      <c r="G1285" s="8"/>
      <c r="H1285" s="5"/>
      <c r="I1285" s="5"/>
      <c r="J1285" s="5"/>
    </row>
    <row r="1286" spans="2:10">
      <c r="B1286" s="1"/>
      <c r="C1286" s="1"/>
      <c r="D1286" s="1"/>
      <c r="E1286" s="8"/>
      <c r="F1286" s="8"/>
      <c r="G1286" s="8"/>
      <c r="H1286" s="5"/>
      <c r="I1286" s="5"/>
      <c r="J1286" s="5"/>
    </row>
    <row r="1287" spans="2:10">
      <c r="B1287" s="1"/>
      <c r="C1287" s="1"/>
      <c r="D1287" s="1"/>
      <c r="E1287" s="8"/>
      <c r="F1287" s="8"/>
      <c r="G1287" s="8"/>
      <c r="H1287" s="5"/>
      <c r="I1287" s="5"/>
      <c r="J1287" s="5"/>
    </row>
    <row r="1288" spans="2:10">
      <c r="B1288" s="1"/>
      <c r="C1288" s="1"/>
      <c r="D1288" s="1"/>
      <c r="E1288" s="8"/>
      <c r="F1288" s="8"/>
      <c r="G1288" s="8"/>
      <c r="H1288" s="5"/>
      <c r="I1288" s="5"/>
      <c r="J1288" s="5"/>
    </row>
    <row r="1289" spans="2:10">
      <c r="B1289" s="1"/>
      <c r="C1289" s="1"/>
      <c r="D1289" s="1"/>
      <c r="E1289" s="8"/>
      <c r="F1289" s="8"/>
      <c r="G1289" s="8"/>
      <c r="H1289" s="5"/>
      <c r="I1289" s="5"/>
      <c r="J1289" s="5"/>
    </row>
    <row r="1290" spans="2:10">
      <c r="B1290" s="1"/>
      <c r="C1290" s="1"/>
      <c r="D1290" s="1"/>
      <c r="E1290" s="8"/>
      <c r="F1290" s="8"/>
      <c r="G1290" s="8"/>
      <c r="H1290" s="5"/>
      <c r="I1290" s="5"/>
      <c r="J1290" s="5"/>
    </row>
    <row r="1291" spans="2:10">
      <c r="B1291" s="1"/>
      <c r="C1291" s="1"/>
      <c r="D1291" s="1"/>
      <c r="E1291" s="8"/>
      <c r="F1291" s="8"/>
      <c r="G1291" s="8"/>
      <c r="H1291" s="5"/>
      <c r="I1291" s="5"/>
      <c r="J1291" s="5"/>
    </row>
    <row r="1292" spans="2:10">
      <c r="B1292" s="1"/>
      <c r="C1292" s="1"/>
      <c r="D1292" s="1"/>
      <c r="E1292" s="8"/>
      <c r="F1292" s="8"/>
      <c r="G1292" s="8"/>
      <c r="H1292" s="5"/>
      <c r="I1292" s="5"/>
      <c r="J1292" s="5"/>
    </row>
    <row r="1293" spans="2:10">
      <c r="B1293" s="1"/>
      <c r="C1293" s="1"/>
      <c r="D1293" s="1"/>
      <c r="E1293" s="8"/>
      <c r="F1293" s="8"/>
      <c r="G1293" s="8"/>
      <c r="H1293" s="5"/>
      <c r="I1293" s="5"/>
      <c r="J1293" s="5"/>
    </row>
    <row r="1294" spans="2:10">
      <c r="B1294" s="1"/>
      <c r="C1294" s="1"/>
      <c r="D1294" s="1"/>
      <c r="E1294" s="8"/>
      <c r="F1294" s="8"/>
      <c r="G1294" s="8"/>
      <c r="H1294" s="5"/>
      <c r="I1294" s="5"/>
      <c r="J1294" s="5"/>
    </row>
    <row r="1295" spans="2:10">
      <c r="B1295" s="1"/>
      <c r="C1295" s="1"/>
      <c r="D1295" s="1"/>
      <c r="E1295" s="8"/>
      <c r="F1295" s="8"/>
      <c r="G1295" s="8"/>
      <c r="H1295" s="5"/>
      <c r="I1295" s="5"/>
      <c r="J1295" s="5"/>
    </row>
    <row r="1296" spans="2:10">
      <c r="B1296" s="1"/>
      <c r="C1296" s="1"/>
      <c r="D1296" s="1"/>
      <c r="E1296" s="8"/>
      <c r="F1296" s="8"/>
      <c r="G1296" s="8"/>
      <c r="H1296" s="5"/>
      <c r="I1296" s="5"/>
      <c r="J1296" s="5"/>
    </row>
    <row r="1297" spans="2:10">
      <c r="B1297" s="1"/>
      <c r="C1297" s="1"/>
      <c r="D1297" s="1"/>
      <c r="E1297" s="8"/>
      <c r="F1297" s="8"/>
      <c r="G1297" s="8"/>
      <c r="H1297" s="5"/>
      <c r="I1297" s="5"/>
      <c r="J1297" s="5"/>
    </row>
    <row r="1298" spans="2:10">
      <c r="B1298" s="1"/>
      <c r="C1298" s="1"/>
      <c r="D1298" s="1"/>
      <c r="E1298" s="8"/>
      <c r="F1298" s="8"/>
      <c r="G1298" s="8"/>
      <c r="H1298" s="5"/>
      <c r="I1298" s="5"/>
      <c r="J1298" s="5"/>
    </row>
    <row r="1299" spans="2:10">
      <c r="B1299" s="1"/>
      <c r="C1299" s="1"/>
      <c r="D1299" s="1"/>
      <c r="E1299" s="8"/>
      <c r="F1299" s="8"/>
      <c r="G1299" s="8"/>
      <c r="H1299" s="5"/>
      <c r="I1299" s="5"/>
      <c r="J1299" s="5"/>
    </row>
    <row r="1300" spans="2:10">
      <c r="B1300" s="1"/>
      <c r="C1300" s="1"/>
      <c r="D1300" s="1"/>
      <c r="E1300" s="8"/>
      <c r="F1300" s="8"/>
      <c r="G1300" s="8"/>
      <c r="H1300" s="5"/>
      <c r="I1300" s="5"/>
      <c r="J1300" s="5"/>
    </row>
    <row r="1301" spans="2:10">
      <c r="B1301" s="1"/>
      <c r="C1301" s="1"/>
      <c r="D1301" s="1"/>
      <c r="E1301" s="8"/>
      <c r="F1301" s="8"/>
      <c r="G1301" s="8"/>
      <c r="H1301" s="5"/>
      <c r="I1301" s="5"/>
      <c r="J1301" s="5"/>
    </row>
    <row r="1302" spans="2:10">
      <c r="B1302" s="1"/>
      <c r="C1302" s="1"/>
      <c r="D1302" s="1"/>
      <c r="E1302" s="8"/>
      <c r="F1302" s="8"/>
      <c r="G1302" s="8"/>
      <c r="H1302" s="5"/>
      <c r="I1302" s="5"/>
      <c r="J1302" s="5"/>
    </row>
    <row r="1303" spans="2:10">
      <c r="B1303" s="1"/>
      <c r="C1303" s="1"/>
      <c r="D1303" s="1"/>
      <c r="E1303" s="8"/>
      <c r="F1303" s="8"/>
      <c r="G1303" s="8"/>
      <c r="H1303" s="5"/>
      <c r="I1303" s="5"/>
      <c r="J1303" s="5"/>
    </row>
    <row r="1304" spans="2:10">
      <c r="B1304" s="1"/>
      <c r="C1304" s="1"/>
      <c r="D1304" s="1"/>
      <c r="E1304" s="8"/>
      <c r="F1304" s="8"/>
      <c r="G1304" s="8"/>
      <c r="H1304" s="5"/>
      <c r="I1304" s="5"/>
      <c r="J1304" s="5"/>
    </row>
    <row r="1305" spans="2:10">
      <c r="B1305" s="1"/>
      <c r="C1305" s="1"/>
      <c r="D1305" s="1"/>
      <c r="E1305" s="8"/>
      <c r="F1305" s="8"/>
      <c r="G1305" s="8"/>
      <c r="H1305" s="5"/>
      <c r="I1305" s="5"/>
      <c r="J1305" s="5"/>
    </row>
    <row r="1306" spans="2:10">
      <c r="B1306" s="1"/>
      <c r="C1306" s="1"/>
      <c r="D1306" s="1"/>
      <c r="E1306" s="8"/>
      <c r="F1306" s="8"/>
      <c r="G1306" s="8"/>
      <c r="H1306" s="5"/>
      <c r="I1306" s="5"/>
      <c r="J1306" s="5"/>
    </row>
    <row r="1307" spans="2:10">
      <c r="B1307" s="1"/>
      <c r="C1307" s="1"/>
      <c r="D1307" s="1"/>
      <c r="E1307" s="8"/>
      <c r="F1307" s="8"/>
      <c r="G1307" s="8"/>
      <c r="H1307" s="5"/>
      <c r="I1307" s="5"/>
      <c r="J1307" s="5"/>
    </row>
    <row r="1308" spans="2:10">
      <c r="B1308" s="1"/>
      <c r="C1308" s="1"/>
      <c r="D1308" s="1"/>
      <c r="E1308" s="8"/>
      <c r="F1308" s="8"/>
      <c r="G1308" s="8"/>
      <c r="H1308" s="5"/>
      <c r="I1308" s="5"/>
      <c r="J1308" s="5"/>
    </row>
    <row r="1309" spans="2:10">
      <c r="B1309" s="1"/>
      <c r="C1309" s="1"/>
      <c r="D1309" s="1"/>
      <c r="E1309" s="8"/>
      <c r="F1309" s="8"/>
      <c r="G1309" s="8"/>
      <c r="H1309" s="5"/>
      <c r="I1309" s="5"/>
      <c r="J1309" s="5"/>
    </row>
    <row r="1310" spans="2:10">
      <c r="B1310" s="1"/>
      <c r="C1310" s="1"/>
      <c r="D1310" s="1"/>
      <c r="E1310" s="8"/>
      <c r="F1310" s="8"/>
      <c r="G1310" s="8"/>
      <c r="H1310" s="5"/>
      <c r="I1310" s="5"/>
      <c r="J1310" s="5"/>
    </row>
    <row r="1311" spans="2:10">
      <c r="B1311" s="1"/>
      <c r="C1311" s="1"/>
      <c r="D1311" s="1"/>
      <c r="E1311" s="8"/>
      <c r="F1311" s="8"/>
      <c r="G1311" s="8"/>
      <c r="H1311" s="5"/>
      <c r="I1311" s="5"/>
      <c r="J1311" s="5"/>
    </row>
    <row r="1312" spans="2:10">
      <c r="B1312" s="1"/>
      <c r="C1312" s="1"/>
      <c r="D1312" s="1"/>
      <c r="E1312" s="8"/>
      <c r="F1312" s="8"/>
      <c r="G1312" s="8"/>
      <c r="H1312" s="5"/>
      <c r="I1312" s="5"/>
      <c r="J1312" s="5"/>
    </row>
    <row r="1313" spans="2:10">
      <c r="B1313" s="1"/>
      <c r="C1313" s="1"/>
      <c r="D1313" s="1"/>
      <c r="E1313" s="8"/>
      <c r="F1313" s="8"/>
      <c r="G1313" s="8"/>
      <c r="H1313" s="5"/>
      <c r="I1313" s="5"/>
      <c r="J1313" s="5"/>
    </row>
    <row r="1314" spans="2:10">
      <c r="B1314" s="1"/>
      <c r="C1314" s="1"/>
      <c r="D1314" s="1"/>
      <c r="E1314" s="8"/>
      <c r="F1314" s="8"/>
      <c r="G1314" s="8"/>
      <c r="H1314" s="5"/>
      <c r="I1314" s="5"/>
      <c r="J1314" s="5"/>
    </row>
    <row r="1315" spans="2:10">
      <c r="B1315" s="1"/>
      <c r="C1315" s="1"/>
      <c r="D1315" s="1"/>
      <c r="E1315" s="8"/>
      <c r="F1315" s="8"/>
      <c r="G1315" s="8"/>
      <c r="H1315" s="5"/>
      <c r="I1315" s="5"/>
      <c r="J1315" s="5"/>
    </row>
    <row r="1316" spans="2:10">
      <c r="B1316" s="1"/>
      <c r="C1316" s="1"/>
      <c r="D1316" s="1"/>
      <c r="E1316" s="8"/>
      <c r="F1316" s="8"/>
      <c r="G1316" s="8"/>
      <c r="H1316" s="5"/>
      <c r="I1316" s="5"/>
      <c r="J1316" s="5"/>
    </row>
    <row r="1317" spans="2:10">
      <c r="B1317" s="1"/>
      <c r="C1317" s="1"/>
      <c r="D1317" s="1"/>
      <c r="E1317" s="8"/>
      <c r="F1317" s="8"/>
      <c r="G1317" s="8"/>
      <c r="H1317" s="5"/>
      <c r="I1317" s="5"/>
      <c r="J1317" s="5"/>
    </row>
    <row r="1318" spans="2:10">
      <c r="B1318" s="1"/>
      <c r="C1318" s="1"/>
      <c r="D1318" s="1"/>
      <c r="E1318" s="8"/>
      <c r="F1318" s="8"/>
      <c r="G1318" s="8"/>
      <c r="H1318" s="5"/>
      <c r="I1318" s="5"/>
      <c r="J1318" s="5"/>
    </row>
    <row r="1319" spans="2:10">
      <c r="B1319" s="1"/>
      <c r="C1319" s="1"/>
      <c r="D1319" s="1"/>
      <c r="E1319" s="8"/>
      <c r="F1319" s="8"/>
      <c r="G1319" s="8"/>
      <c r="H1319" s="5"/>
      <c r="I1319" s="5"/>
      <c r="J1319" s="5"/>
    </row>
    <row r="1320" spans="2:10">
      <c r="B1320" s="1"/>
      <c r="C1320" s="1"/>
      <c r="D1320" s="1"/>
      <c r="E1320" s="8"/>
      <c r="F1320" s="8"/>
      <c r="G1320" s="8"/>
      <c r="H1320" s="5"/>
      <c r="I1320" s="5"/>
      <c r="J1320" s="5"/>
    </row>
    <row r="1321" spans="2:10">
      <c r="B1321" s="1"/>
      <c r="C1321" s="1"/>
      <c r="D1321" s="1"/>
      <c r="E1321" s="8"/>
      <c r="F1321" s="8"/>
      <c r="G1321" s="8"/>
      <c r="H1321" s="5"/>
      <c r="I1321" s="5"/>
      <c r="J1321" s="5"/>
    </row>
    <row r="1322" spans="2:10">
      <c r="B1322" s="1"/>
      <c r="C1322" s="1"/>
      <c r="D1322" s="1"/>
      <c r="E1322" s="8"/>
      <c r="F1322" s="8"/>
      <c r="G1322" s="8"/>
      <c r="H1322" s="5"/>
      <c r="I1322" s="5"/>
      <c r="J1322" s="5"/>
    </row>
    <row r="1323" spans="2:10">
      <c r="B1323" s="1"/>
      <c r="C1323" s="1"/>
      <c r="D1323" s="1"/>
      <c r="E1323" s="8"/>
      <c r="F1323" s="8"/>
      <c r="G1323" s="8"/>
      <c r="H1323" s="5"/>
      <c r="I1323" s="5"/>
      <c r="J1323" s="5"/>
    </row>
    <row r="1324" spans="2:10">
      <c r="B1324" s="1"/>
      <c r="C1324" s="1"/>
      <c r="D1324" s="1"/>
      <c r="E1324" s="8"/>
      <c r="F1324" s="8"/>
      <c r="G1324" s="8"/>
      <c r="H1324" s="5"/>
      <c r="I1324" s="5"/>
      <c r="J1324" s="5"/>
    </row>
    <row r="1325" spans="2:10">
      <c r="B1325" s="1"/>
      <c r="C1325" s="1"/>
      <c r="D1325" s="1"/>
      <c r="E1325" s="8"/>
      <c r="F1325" s="8"/>
      <c r="G1325" s="8"/>
      <c r="H1325" s="5"/>
      <c r="I1325" s="5"/>
      <c r="J1325" s="5"/>
    </row>
    <row r="1326" spans="2:10">
      <c r="B1326" s="1"/>
      <c r="C1326" s="1"/>
      <c r="D1326" s="1"/>
      <c r="E1326" s="8"/>
      <c r="F1326" s="8"/>
      <c r="G1326" s="8"/>
      <c r="H1326" s="5"/>
      <c r="I1326" s="5"/>
      <c r="J1326" s="5"/>
    </row>
    <row r="1327" spans="2:10">
      <c r="B1327" s="1"/>
      <c r="C1327" s="1"/>
      <c r="D1327" s="1"/>
      <c r="E1327" s="8"/>
      <c r="F1327" s="8"/>
      <c r="G1327" s="8"/>
      <c r="H1327" s="5"/>
      <c r="I1327" s="5"/>
      <c r="J1327" s="5"/>
    </row>
    <row r="1328" spans="2:10">
      <c r="B1328" s="1"/>
      <c r="C1328" s="1"/>
      <c r="D1328" s="1"/>
      <c r="E1328" s="8"/>
      <c r="F1328" s="8"/>
      <c r="G1328" s="8"/>
      <c r="H1328" s="5"/>
      <c r="I1328" s="5"/>
      <c r="J1328" s="5"/>
    </row>
    <row r="1329" spans="2:10">
      <c r="B1329" s="1"/>
      <c r="C1329" s="1"/>
      <c r="D1329" s="1"/>
      <c r="E1329" s="8"/>
      <c r="F1329" s="8"/>
      <c r="G1329" s="8"/>
      <c r="H1329" s="5"/>
      <c r="I1329" s="5"/>
      <c r="J1329" s="5"/>
    </row>
    <row r="1330" spans="2:10">
      <c r="B1330" s="1"/>
      <c r="C1330" s="1"/>
      <c r="D1330" s="1"/>
      <c r="E1330" s="8"/>
      <c r="F1330" s="8"/>
      <c r="G1330" s="8"/>
      <c r="H1330" s="5"/>
      <c r="I1330" s="5"/>
      <c r="J1330" s="5"/>
    </row>
    <row r="1331" spans="2:10">
      <c r="B1331" s="1"/>
      <c r="C1331" s="1"/>
      <c r="D1331" s="1"/>
      <c r="E1331" s="8"/>
      <c r="F1331" s="8"/>
      <c r="G1331" s="8"/>
      <c r="H1331" s="5"/>
      <c r="I1331" s="5"/>
      <c r="J1331" s="5"/>
    </row>
    <row r="1332" spans="2:10">
      <c r="B1332" s="1"/>
      <c r="C1332" s="1"/>
      <c r="D1332" s="1"/>
      <c r="E1332" s="8"/>
      <c r="F1332" s="8"/>
      <c r="G1332" s="8"/>
      <c r="H1332" s="5"/>
      <c r="I1332" s="5"/>
      <c r="J1332" s="5"/>
    </row>
    <row r="1333" spans="2:10">
      <c r="B1333" s="1"/>
      <c r="C1333" s="1"/>
      <c r="D1333" s="1"/>
      <c r="E1333" s="8"/>
      <c r="F1333" s="8"/>
      <c r="G1333" s="8"/>
      <c r="H1333" s="5"/>
      <c r="I1333" s="5"/>
      <c r="J1333" s="5"/>
    </row>
    <row r="1334" spans="2:10">
      <c r="B1334" s="1"/>
      <c r="C1334" s="1"/>
      <c r="D1334" s="1"/>
      <c r="E1334" s="8"/>
      <c r="F1334" s="8"/>
      <c r="G1334" s="8"/>
      <c r="H1334" s="5"/>
      <c r="I1334" s="5"/>
      <c r="J1334" s="5"/>
    </row>
    <row r="1335" spans="2:10">
      <c r="B1335" s="1"/>
      <c r="C1335" s="1"/>
      <c r="D1335" s="1"/>
      <c r="E1335" s="8"/>
      <c r="F1335" s="8"/>
      <c r="G1335" s="8"/>
      <c r="H1335" s="5"/>
      <c r="I1335" s="5"/>
      <c r="J1335" s="5"/>
    </row>
    <row r="1336" spans="2:10">
      <c r="B1336" s="1"/>
      <c r="C1336" s="1"/>
      <c r="D1336" s="1"/>
      <c r="E1336" s="8"/>
      <c r="F1336" s="8"/>
      <c r="G1336" s="8"/>
      <c r="H1336" s="5"/>
      <c r="I1336" s="5"/>
      <c r="J1336" s="5"/>
    </row>
    <row r="1337" spans="2:10">
      <c r="B1337" s="1"/>
      <c r="C1337" s="1"/>
      <c r="D1337" s="1"/>
      <c r="E1337" s="8"/>
      <c r="F1337" s="8"/>
      <c r="G1337" s="8"/>
      <c r="H1337" s="5"/>
      <c r="I1337" s="5"/>
      <c r="J1337" s="5"/>
    </row>
    <row r="1338" spans="2:10">
      <c r="B1338" s="1"/>
      <c r="C1338" s="1"/>
      <c r="D1338" s="1"/>
      <c r="E1338" s="8"/>
      <c r="F1338" s="8"/>
      <c r="G1338" s="8"/>
      <c r="H1338" s="5"/>
      <c r="I1338" s="5"/>
      <c r="J1338" s="5"/>
    </row>
    <row r="1339" spans="2:10">
      <c r="B1339" s="1"/>
      <c r="C1339" s="1"/>
      <c r="D1339" s="1"/>
      <c r="E1339" s="8"/>
      <c r="F1339" s="8"/>
      <c r="G1339" s="8"/>
      <c r="H1339" s="5"/>
      <c r="I1339" s="5"/>
      <c r="J1339" s="5"/>
    </row>
    <row r="1340" spans="2:10">
      <c r="B1340" s="1"/>
      <c r="C1340" s="1"/>
      <c r="D1340" s="1"/>
      <c r="E1340" s="8"/>
      <c r="F1340" s="8"/>
      <c r="G1340" s="8"/>
      <c r="H1340" s="5"/>
      <c r="I1340" s="5"/>
      <c r="J1340" s="5"/>
    </row>
    <row r="1341" spans="2:10">
      <c r="B1341" s="1"/>
      <c r="C1341" s="1"/>
      <c r="D1341" s="1"/>
      <c r="E1341" s="8"/>
      <c r="F1341" s="8"/>
      <c r="G1341" s="8"/>
      <c r="H1341" s="5"/>
      <c r="I1341" s="5"/>
      <c r="J1341" s="5"/>
    </row>
    <row r="1342" spans="2:10">
      <c r="B1342" s="1"/>
      <c r="C1342" s="1"/>
      <c r="D1342" s="1"/>
      <c r="E1342" s="8"/>
      <c r="F1342" s="8"/>
      <c r="G1342" s="8"/>
      <c r="H1342" s="5"/>
      <c r="I1342" s="5"/>
      <c r="J1342" s="5"/>
    </row>
    <row r="1343" spans="2:10">
      <c r="B1343" s="1"/>
      <c r="C1343" s="1"/>
      <c r="D1343" s="1"/>
      <c r="E1343" s="8"/>
      <c r="F1343" s="8"/>
      <c r="G1343" s="8"/>
      <c r="H1343" s="5"/>
      <c r="I1343" s="5"/>
      <c r="J1343" s="5"/>
    </row>
    <row r="1344" spans="2:10">
      <c r="B1344" s="1"/>
      <c r="C1344" s="1"/>
      <c r="D1344" s="1"/>
      <c r="E1344" s="8"/>
      <c r="F1344" s="8"/>
      <c r="G1344" s="8"/>
      <c r="H1344" s="5"/>
      <c r="I1344" s="5"/>
      <c r="J1344" s="5"/>
    </row>
    <row r="1345" spans="2:10">
      <c r="B1345" s="1"/>
      <c r="C1345" s="1"/>
      <c r="D1345" s="1"/>
      <c r="E1345" s="8"/>
      <c r="F1345" s="8"/>
      <c r="G1345" s="8"/>
      <c r="H1345" s="5"/>
      <c r="I1345" s="5"/>
      <c r="J1345" s="5"/>
    </row>
    <row r="1346" spans="2:10">
      <c r="B1346" s="1"/>
      <c r="C1346" s="1"/>
      <c r="D1346" s="1"/>
      <c r="E1346" s="8"/>
      <c r="F1346" s="8"/>
      <c r="G1346" s="8"/>
      <c r="H1346" s="5"/>
      <c r="I1346" s="5"/>
      <c r="J1346" s="5"/>
    </row>
    <row r="1347" spans="2:10">
      <c r="B1347" s="1"/>
      <c r="C1347" s="1"/>
      <c r="D1347" s="1"/>
      <c r="E1347" s="8"/>
      <c r="F1347" s="8"/>
      <c r="G1347" s="8"/>
      <c r="H1347" s="5"/>
      <c r="I1347" s="5"/>
      <c r="J1347" s="5"/>
    </row>
    <row r="1348" spans="2:10">
      <c r="B1348" s="1"/>
      <c r="C1348" s="1"/>
      <c r="D1348" s="1"/>
      <c r="E1348" s="8"/>
      <c r="F1348" s="8"/>
      <c r="G1348" s="8"/>
      <c r="H1348" s="5"/>
      <c r="I1348" s="5"/>
      <c r="J1348" s="5"/>
    </row>
    <row r="1349" spans="2:10">
      <c r="B1349" s="1"/>
      <c r="C1349" s="1"/>
      <c r="D1349" s="1"/>
      <c r="E1349" s="8"/>
      <c r="F1349" s="8"/>
      <c r="G1349" s="8"/>
      <c r="H1349" s="5"/>
      <c r="I1349" s="5"/>
      <c r="J1349" s="5"/>
    </row>
    <row r="1350" spans="2:10">
      <c r="B1350" s="1"/>
      <c r="C1350" s="1"/>
      <c r="D1350" s="1"/>
      <c r="E1350" s="8"/>
      <c r="F1350" s="8"/>
      <c r="G1350" s="8"/>
      <c r="H1350" s="5"/>
      <c r="I1350" s="5"/>
      <c r="J1350" s="5"/>
    </row>
    <row r="1351" spans="2:10">
      <c r="B1351" s="1"/>
      <c r="C1351" s="1"/>
      <c r="D1351" s="1"/>
      <c r="E1351" s="8"/>
      <c r="F1351" s="8"/>
      <c r="G1351" s="8"/>
      <c r="H1351" s="5"/>
      <c r="I1351" s="5"/>
      <c r="J1351" s="5"/>
    </row>
    <row r="1352" spans="2:10">
      <c r="B1352" s="1"/>
      <c r="C1352" s="1"/>
      <c r="D1352" s="1"/>
      <c r="E1352" s="8"/>
      <c r="F1352" s="8"/>
      <c r="G1352" s="8"/>
      <c r="H1352" s="5"/>
      <c r="I1352" s="5"/>
      <c r="J1352" s="5"/>
    </row>
    <row r="1353" spans="2:10">
      <c r="B1353" s="1"/>
      <c r="C1353" s="1"/>
      <c r="D1353" s="1"/>
      <c r="E1353" s="8"/>
      <c r="F1353" s="8"/>
      <c r="G1353" s="8"/>
      <c r="H1353" s="5"/>
      <c r="I1353" s="5"/>
      <c r="J1353" s="5"/>
    </row>
    <row r="1354" spans="2:10">
      <c r="B1354" s="1"/>
      <c r="C1354" s="1"/>
      <c r="D1354" s="1"/>
      <c r="E1354" s="8"/>
      <c r="F1354" s="8"/>
      <c r="G1354" s="8"/>
      <c r="H1354" s="5"/>
      <c r="I1354" s="5"/>
      <c r="J1354" s="5"/>
    </row>
    <row r="1355" spans="2:10">
      <c r="B1355" s="1"/>
      <c r="C1355" s="1"/>
      <c r="D1355" s="1"/>
      <c r="E1355" s="8"/>
      <c r="F1355" s="8"/>
      <c r="G1355" s="8"/>
      <c r="H1355" s="5"/>
      <c r="I1355" s="5"/>
      <c r="J1355" s="5"/>
    </row>
    <row r="1356" spans="2:10">
      <c r="B1356" s="1"/>
      <c r="C1356" s="1"/>
      <c r="D1356" s="1"/>
      <c r="E1356" s="8"/>
      <c r="F1356" s="8"/>
      <c r="G1356" s="8"/>
      <c r="H1356" s="5"/>
      <c r="I1356" s="5"/>
      <c r="J1356" s="5"/>
    </row>
    <row r="1357" spans="2:10">
      <c r="B1357" s="1"/>
      <c r="C1357" s="1"/>
      <c r="D1357" s="1"/>
      <c r="E1357" s="8"/>
      <c r="F1357" s="8"/>
      <c r="G1357" s="8"/>
      <c r="H1357" s="5"/>
      <c r="I1357" s="5"/>
      <c r="J1357" s="5"/>
    </row>
    <row r="1358" spans="2:10">
      <c r="B1358" s="1"/>
      <c r="C1358" s="1"/>
      <c r="D1358" s="1"/>
      <c r="E1358" s="8"/>
      <c r="F1358" s="8"/>
      <c r="G1358" s="8"/>
      <c r="H1358" s="5"/>
      <c r="I1358" s="5"/>
      <c r="J1358" s="5"/>
    </row>
    <row r="1359" spans="2:10">
      <c r="B1359" s="1"/>
      <c r="C1359" s="1"/>
      <c r="D1359" s="1"/>
      <c r="E1359" s="8"/>
      <c r="F1359" s="8"/>
      <c r="G1359" s="8"/>
      <c r="H1359" s="5"/>
      <c r="I1359" s="5"/>
      <c r="J1359" s="5"/>
    </row>
    <row r="1360" spans="2:10">
      <c r="B1360" s="1"/>
      <c r="C1360" s="1"/>
      <c r="D1360" s="1"/>
      <c r="E1360" s="8"/>
      <c r="F1360" s="8"/>
      <c r="G1360" s="8"/>
      <c r="H1360" s="5"/>
      <c r="I1360" s="5"/>
      <c r="J1360" s="5"/>
    </row>
    <row r="1361" spans="2:10">
      <c r="B1361" s="1"/>
      <c r="C1361" s="1"/>
      <c r="D1361" s="1"/>
      <c r="E1361" s="8"/>
      <c r="F1361" s="8"/>
      <c r="G1361" s="8"/>
      <c r="H1361" s="5"/>
      <c r="I1361" s="5"/>
      <c r="J1361" s="5"/>
    </row>
    <row r="1362" spans="2:10">
      <c r="B1362" s="1"/>
      <c r="C1362" s="1"/>
      <c r="D1362" s="1"/>
      <c r="E1362" s="8"/>
      <c r="F1362" s="8"/>
      <c r="G1362" s="8"/>
      <c r="H1362" s="5"/>
      <c r="I1362" s="5"/>
      <c r="J1362" s="5"/>
    </row>
    <row r="1363" spans="2:10">
      <c r="B1363" s="1"/>
      <c r="C1363" s="1"/>
      <c r="D1363" s="1"/>
      <c r="E1363" s="8"/>
      <c r="F1363" s="8"/>
      <c r="G1363" s="8"/>
      <c r="H1363" s="5"/>
      <c r="I1363" s="5"/>
      <c r="J1363" s="5"/>
    </row>
    <row r="1364" spans="2:10">
      <c r="B1364" s="1"/>
      <c r="C1364" s="1"/>
      <c r="D1364" s="1"/>
      <c r="E1364" s="8"/>
      <c r="F1364" s="8"/>
      <c r="G1364" s="8"/>
      <c r="H1364" s="5"/>
      <c r="I1364" s="5"/>
      <c r="J1364" s="5"/>
    </row>
    <row r="1365" spans="2:10">
      <c r="B1365" s="1"/>
      <c r="C1365" s="1"/>
      <c r="D1365" s="1"/>
      <c r="E1365" s="8"/>
      <c r="F1365" s="8"/>
      <c r="G1365" s="8"/>
      <c r="H1365" s="5"/>
      <c r="I1365" s="5"/>
      <c r="J1365" s="5"/>
    </row>
    <row r="1366" spans="2:10">
      <c r="B1366" s="1"/>
      <c r="C1366" s="1"/>
      <c r="D1366" s="1"/>
      <c r="E1366" s="8"/>
      <c r="F1366" s="8"/>
      <c r="G1366" s="8"/>
      <c r="H1366" s="5"/>
      <c r="I1366" s="5"/>
      <c r="J1366" s="5"/>
    </row>
    <row r="1367" spans="2:10">
      <c r="B1367" s="1"/>
      <c r="C1367" s="1"/>
      <c r="D1367" s="1"/>
      <c r="E1367" s="8"/>
      <c r="F1367" s="8"/>
      <c r="G1367" s="8"/>
      <c r="H1367" s="5"/>
      <c r="I1367" s="5"/>
      <c r="J1367" s="5"/>
    </row>
    <row r="1368" spans="2:10">
      <c r="B1368" s="1"/>
      <c r="C1368" s="1"/>
      <c r="D1368" s="1"/>
      <c r="E1368" s="8"/>
      <c r="F1368" s="8"/>
      <c r="G1368" s="8"/>
      <c r="H1368" s="5"/>
      <c r="I1368" s="5"/>
      <c r="J1368" s="5"/>
    </row>
    <row r="1369" spans="2:10">
      <c r="B1369" s="1"/>
      <c r="C1369" s="1"/>
      <c r="D1369" s="1"/>
      <c r="E1369" s="8"/>
      <c r="F1369" s="8"/>
      <c r="G1369" s="8"/>
      <c r="H1369" s="5"/>
      <c r="I1369" s="5"/>
      <c r="J1369" s="5"/>
    </row>
    <row r="1370" spans="2:10">
      <c r="B1370" s="1"/>
      <c r="C1370" s="1"/>
      <c r="D1370" s="1"/>
      <c r="E1370" s="8"/>
      <c r="F1370" s="8"/>
      <c r="G1370" s="8"/>
      <c r="H1370" s="5"/>
      <c r="I1370" s="5"/>
      <c r="J1370" s="5"/>
    </row>
    <row r="1371" spans="2:10">
      <c r="B1371" s="1"/>
      <c r="C1371" s="1"/>
      <c r="D1371" s="1"/>
      <c r="E1371" s="8"/>
      <c r="F1371" s="8"/>
      <c r="G1371" s="8"/>
      <c r="H1371" s="5"/>
      <c r="I1371" s="5"/>
      <c r="J1371" s="5"/>
    </row>
    <row r="1372" spans="2:10">
      <c r="B1372" s="1"/>
      <c r="C1372" s="1"/>
      <c r="D1372" s="1"/>
      <c r="E1372" s="8"/>
      <c r="F1372" s="8"/>
      <c r="G1372" s="8"/>
      <c r="H1372" s="5"/>
      <c r="I1372" s="5"/>
      <c r="J1372" s="5"/>
    </row>
    <row r="1373" spans="2:10">
      <c r="B1373" s="1"/>
      <c r="C1373" s="1"/>
      <c r="D1373" s="1"/>
      <c r="E1373" s="8"/>
      <c r="F1373" s="8"/>
      <c r="G1373" s="8"/>
      <c r="H1373" s="5"/>
      <c r="I1373" s="5"/>
      <c r="J1373" s="5"/>
    </row>
    <row r="1374" spans="2:10">
      <c r="B1374" s="1"/>
      <c r="C1374" s="1"/>
      <c r="D1374" s="1"/>
      <c r="E1374" s="8"/>
      <c r="F1374" s="8"/>
      <c r="G1374" s="8"/>
      <c r="H1374" s="5"/>
      <c r="I1374" s="5"/>
      <c r="J1374" s="5"/>
    </row>
    <row r="1375" spans="2:10">
      <c r="B1375" s="1"/>
      <c r="C1375" s="1"/>
      <c r="D1375" s="1"/>
      <c r="E1375" s="8"/>
      <c r="F1375" s="8"/>
      <c r="G1375" s="8"/>
      <c r="H1375" s="5"/>
      <c r="I1375" s="5"/>
      <c r="J1375" s="5"/>
    </row>
    <row r="1376" spans="2:10">
      <c r="B1376" s="1"/>
      <c r="C1376" s="1"/>
      <c r="D1376" s="1"/>
      <c r="E1376" s="8"/>
      <c r="F1376" s="8"/>
      <c r="G1376" s="8"/>
      <c r="H1376" s="5"/>
      <c r="I1376" s="5"/>
      <c r="J1376" s="5"/>
    </row>
    <row r="1377" spans="2:10">
      <c r="B1377" s="1"/>
      <c r="C1377" s="1"/>
      <c r="D1377" s="1"/>
      <c r="E1377" s="8"/>
      <c r="F1377" s="8"/>
      <c r="G1377" s="8"/>
      <c r="H1377" s="5"/>
      <c r="I1377" s="5"/>
      <c r="J1377" s="5"/>
    </row>
    <row r="1378" spans="2:10">
      <c r="B1378" s="1"/>
      <c r="C1378" s="1"/>
      <c r="D1378" s="1"/>
      <c r="E1378" s="8"/>
      <c r="F1378" s="8"/>
      <c r="G1378" s="8"/>
      <c r="H1378" s="5"/>
      <c r="I1378" s="5"/>
      <c r="J1378" s="5"/>
    </row>
    <row r="1379" spans="2:10">
      <c r="B1379" s="1"/>
      <c r="C1379" s="1"/>
      <c r="D1379" s="1"/>
      <c r="E1379" s="8"/>
      <c r="F1379" s="8"/>
      <c r="G1379" s="8"/>
      <c r="H1379" s="5"/>
      <c r="I1379" s="5"/>
      <c r="J1379" s="5"/>
    </row>
    <row r="1380" spans="2:10">
      <c r="B1380" s="1"/>
      <c r="C1380" s="1"/>
      <c r="D1380" s="1"/>
      <c r="E1380" s="8"/>
      <c r="F1380" s="8"/>
      <c r="G1380" s="8"/>
      <c r="H1380" s="5"/>
      <c r="I1380" s="5"/>
      <c r="J1380" s="5"/>
    </row>
    <row r="1381" spans="2:10">
      <c r="B1381" s="1"/>
      <c r="C1381" s="1"/>
      <c r="D1381" s="1"/>
      <c r="E1381" s="8"/>
      <c r="F1381" s="8"/>
      <c r="G1381" s="8"/>
      <c r="H1381" s="5"/>
      <c r="I1381" s="5"/>
      <c r="J1381" s="5"/>
    </row>
    <row r="1382" spans="2:10">
      <c r="B1382" s="1"/>
      <c r="C1382" s="1"/>
      <c r="D1382" s="1"/>
      <c r="E1382" s="8"/>
      <c r="F1382" s="8"/>
      <c r="G1382" s="8"/>
      <c r="H1382" s="5"/>
      <c r="I1382" s="5"/>
      <c r="J1382" s="5"/>
    </row>
    <row r="1383" spans="2:10">
      <c r="B1383" s="1"/>
      <c r="C1383" s="1"/>
      <c r="D1383" s="1"/>
      <c r="E1383" s="8"/>
      <c r="F1383" s="8"/>
      <c r="G1383" s="8"/>
      <c r="H1383" s="5"/>
      <c r="I1383" s="5"/>
      <c r="J1383" s="5"/>
    </row>
    <row r="1384" spans="2:10">
      <c r="B1384" s="1"/>
      <c r="C1384" s="1"/>
      <c r="D1384" s="1"/>
      <c r="E1384" s="8"/>
      <c r="F1384" s="8"/>
      <c r="G1384" s="8"/>
      <c r="H1384" s="5"/>
      <c r="I1384" s="5"/>
      <c r="J1384" s="5"/>
    </row>
    <row r="1385" spans="2:10">
      <c r="B1385" s="1"/>
      <c r="C1385" s="1"/>
      <c r="D1385" s="1"/>
      <c r="E1385" s="8"/>
      <c r="F1385" s="8"/>
      <c r="G1385" s="8"/>
      <c r="H1385" s="5"/>
      <c r="I1385" s="5"/>
      <c r="J1385" s="5"/>
    </row>
    <row r="1386" spans="2:10">
      <c r="B1386" s="1"/>
      <c r="C1386" s="1"/>
      <c r="D1386" s="1"/>
      <c r="E1386" s="8"/>
      <c r="F1386" s="8"/>
      <c r="G1386" s="8"/>
      <c r="H1386" s="5"/>
      <c r="I1386" s="5"/>
      <c r="J1386" s="5"/>
    </row>
    <row r="1387" spans="2:10">
      <c r="B1387" s="1"/>
      <c r="C1387" s="1"/>
      <c r="D1387" s="1"/>
      <c r="E1387" s="8"/>
      <c r="F1387" s="8"/>
      <c r="G1387" s="8"/>
      <c r="H1387" s="5"/>
      <c r="I1387" s="5"/>
      <c r="J1387" s="5"/>
    </row>
    <row r="1388" spans="2:10">
      <c r="B1388" s="1"/>
      <c r="C1388" s="1"/>
      <c r="D1388" s="1"/>
      <c r="E1388" s="8"/>
      <c r="F1388" s="8"/>
      <c r="G1388" s="8"/>
      <c r="H1388" s="5"/>
      <c r="I1388" s="5"/>
      <c r="J1388" s="5"/>
    </row>
    <row r="1389" spans="2:10">
      <c r="B1389" s="1"/>
      <c r="C1389" s="1"/>
      <c r="D1389" s="1"/>
      <c r="E1389" s="8"/>
      <c r="F1389" s="8"/>
      <c r="G1389" s="8"/>
      <c r="H1389" s="5"/>
      <c r="I1389" s="5"/>
      <c r="J1389" s="5"/>
    </row>
    <row r="1390" spans="2:10">
      <c r="B1390" s="1"/>
      <c r="C1390" s="1"/>
      <c r="D1390" s="1"/>
      <c r="E1390" s="8"/>
      <c r="F1390" s="8"/>
      <c r="G1390" s="8"/>
      <c r="H1390" s="5"/>
      <c r="I1390" s="5"/>
      <c r="J1390" s="5"/>
    </row>
    <row r="1391" spans="2:10">
      <c r="B1391" s="1"/>
      <c r="C1391" s="1"/>
      <c r="D1391" s="1"/>
      <c r="E1391" s="8"/>
      <c r="F1391" s="8"/>
      <c r="G1391" s="8"/>
      <c r="H1391" s="5"/>
      <c r="I1391" s="5"/>
      <c r="J1391" s="5"/>
    </row>
    <row r="1392" spans="2:10">
      <c r="B1392" s="1"/>
      <c r="C1392" s="1"/>
      <c r="D1392" s="1"/>
      <c r="E1392" s="8"/>
      <c r="F1392" s="8"/>
      <c r="G1392" s="8"/>
      <c r="H1392" s="5"/>
      <c r="I1392" s="5"/>
      <c r="J1392" s="5"/>
    </row>
    <row r="1393" spans="2:10">
      <c r="B1393" s="1"/>
      <c r="C1393" s="1"/>
      <c r="D1393" s="1"/>
      <c r="E1393" s="8"/>
      <c r="F1393" s="8"/>
      <c r="G1393" s="8"/>
      <c r="H1393" s="5"/>
      <c r="I1393" s="5"/>
      <c r="J1393" s="5"/>
    </row>
    <row r="1394" spans="2:10">
      <c r="B1394" s="1"/>
      <c r="C1394" s="1"/>
      <c r="D1394" s="1"/>
      <c r="E1394" s="8"/>
      <c r="F1394" s="8"/>
      <c r="G1394" s="8"/>
      <c r="H1394" s="5"/>
      <c r="I1394" s="5"/>
      <c r="J1394" s="5"/>
    </row>
    <row r="1395" spans="2:10">
      <c r="B1395" s="1"/>
      <c r="C1395" s="1"/>
      <c r="D1395" s="1"/>
      <c r="E1395" s="8"/>
      <c r="F1395" s="8"/>
      <c r="G1395" s="8"/>
      <c r="H1395" s="5"/>
      <c r="I1395" s="5"/>
      <c r="J1395" s="5"/>
    </row>
    <row r="1396" spans="2:10">
      <c r="B1396" s="1"/>
      <c r="C1396" s="1"/>
      <c r="D1396" s="1"/>
      <c r="E1396" s="8"/>
      <c r="F1396" s="8"/>
      <c r="G1396" s="8"/>
      <c r="H1396" s="5"/>
      <c r="I1396" s="5"/>
      <c r="J1396" s="5"/>
    </row>
    <row r="1397" spans="2:10">
      <c r="B1397" s="1"/>
      <c r="C1397" s="1"/>
      <c r="D1397" s="1"/>
      <c r="E1397" s="8"/>
      <c r="F1397" s="8"/>
      <c r="G1397" s="8"/>
      <c r="H1397" s="5"/>
      <c r="I1397" s="5"/>
      <c r="J1397" s="5"/>
    </row>
    <row r="1398" spans="2:10">
      <c r="B1398" s="1"/>
      <c r="C1398" s="1"/>
      <c r="D1398" s="1"/>
      <c r="E1398" s="8"/>
      <c r="F1398" s="8"/>
      <c r="G1398" s="8"/>
      <c r="H1398" s="5"/>
      <c r="I1398" s="5"/>
      <c r="J1398" s="5"/>
    </row>
    <row r="1399" spans="2:10">
      <c r="B1399" s="1"/>
      <c r="C1399" s="1"/>
      <c r="D1399" s="1"/>
      <c r="E1399" s="8"/>
      <c r="F1399" s="8"/>
      <c r="G1399" s="8"/>
      <c r="H1399" s="5"/>
      <c r="I1399" s="5"/>
      <c r="J1399" s="5"/>
    </row>
    <row r="1400" spans="2:10">
      <c r="B1400" s="1"/>
      <c r="C1400" s="1"/>
      <c r="D1400" s="1"/>
      <c r="E1400" s="8"/>
      <c r="F1400" s="8"/>
      <c r="G1400" s="8"/>
      <c r="H1400" s="5"/>
      <c r="I1400" s="5"/>
      <c r="J1400" s="5"/>
    </row>
    <row r="1401" spans="2:10">
      <c r="B1401" s="1"/>
      <c r="C1401" s="1"/>
      <c r="D1401" s="1"/>
      <c r="E1401" s="8"/>
      <c r="F1401" s="8"/>
      <c r="G1401" s="8"/>
      <c r="H1401" s="5"/>
      <c r="I1401" s="5"/>
      <c r="J1401" s="5"/>
    </row>
    <row r="1402" spans="2:10">
      <c r="B1402" s="1"/>
      <c r="C1402" s="1"/>
      <c r="D1402" s="1"/>
      <c r="E1402" s="8"/>
      <c r="F1402" s="8"/>
      <c r="G1402" s="8"/>
      <c r="H1402" s="5"/>
      <c r="I1402" s="5"/>
      <c r="J1402" s="5"/>
    </row>
    <row r="1403" spans="2:10">
      <c r="B1403" s="1"/>
      <c r="C1403" s="1"/>
      <c r="D1403" s="1"/>
      <c r="E1403" s="8"/>
      <c r="F1403" s="8"/>
      <c r="G1403" s="8"/>
      <c r="H1403" s="5"/>
      <c r="I1403" s="5"/>
      <c r="J1403" s="5"/>
    </row>
    <row r="1404" spans="2:10">
      <c r="B1404" s="1"/>
      <c r="C1404" s="1"/>
      <c r="D1404" s="1"/>
      <c r="E1404" s="8"/>
      <c r="F1404" s="8"/>
      <c r="G1404" s="8"/>
      <c r="H1404" s="5"/>
      <c r="I1404" s="5"/>
      <c r="J1404" s="5"/>
    </row>
    <row r="1405" spans="2:10">
      <c r="B1405" s="1"/>
      <c r="C1405" s="1"/>
      <c r="D1405" s="1"/>
      <c r="E1405" s="8"/>
      <c r="F1405" s="8"/>
      <c r="G1405" s="8"/>
      <c r="H1405" s="5"/>
      <c r="I1405" s="5"/>
      <c r="J1405" s="5"/>
    </row>
    <row r="1406" spans="2:10">
      <c r="B1406" s="1"/>
      <c r="C1406" s="1"/>
      <c r="D1406" s="1"/>
      <c r="E1406" s="8"/>
      <c r="F1406" s="8"/>
      <c r="G1406" s="8"/>
      <c r="H1406" s="5"/>
      <c r="I1406" s="5"/>
      <c r="J1406" s="5"/>
    </row>
    <row r="1407" spans="2:10">
      <c r="B1407" s="1"/>
      <c r="C1407" s="1"/>
      <c r="D1407" s="1"/>
      <c r="E1407" s="8"/>
      <c r="F1407" s="8"/>
      <c r="G1407" s="8"/>
      <c r="H1407" s="5"/>
      <c r="I1407" s="5"/>
      <c r="J1407" s="5"/>
    </row>
    <row r="1408" spans="2:10">
      <c r="B1408" s="1"/>
      <c r="C1408" s="1"/>
      <c r="D1408" s="1"/>
      <c r="E1408" s="8"/>
      <c r="F1408" s="8"/>
      <c r="G1408" s="8"/>
      <c r="H1408" s="5"/>
      <c r="I1408" s="5"/>
      <c r="J1408" s="5"/>
    </row>
    <row r="1409" spans="2:10">
      <c r="B1409" s="1"/>
      <c r="C1409" s="1"/>
      <c r="D1409" s="1"/>
      <c r="E1409" s="8"/>
      <c r="F1409" s="8"/>
      <c r="G1409" s="8"/>
      <c r="H1409" s="5"/>
      <c r="I1409" s="5"/>
      <c r="J1409" s="5"/>
    </row>
    <row r="1410" spans="2:10">
      <c r="B1410" s="1"/>
      <c r="C1410" s="1"/>
      <c r="D1410" s="1"/>
      <c r="E1410" s="8"/>
      <c r="F1410" s="8"/>
      <c r="G1410" s="8"/>
      <c r="H1410" s="5"/>
      <c r="I1410" s="5"/>
      <c r="J1410" s="5"/>
    </row>
    <row r="1411" spans="2:10">
      <c r="B1411" s="1"/>
      <c r="C1411" s="1"/>
      <c r="D1411" s="1"/>
      <c r="E1411" s="8"/>
      <c r="F1411" s="8"/>
      <c r="G1411" s="8"/>
      <c r="H1411" s="5"/>
      <c r="I1411" s="5"/>
      <c r="J1411" s="5"/>
    </row>
    <row r="1412" spans="2:10">
      <c r="B1412" s="1"/>
      <c r="C1412" s="1"/>
      <c r="D1412" s="1"/>
      <c r="E1412" s="8"/>
      <c r="F1412" s="8"/>
      <c r="G1412" s="8"/>
      <c r="H1412" s="5"/>
      <c r="I1412" s="5"/>
      <c r="J1412" s="5"/>
    </row>
    <row r="1413" spans="2:10">
      <c r="B1413" s="1"/>
      <c r="C1413" s="1"/>
      <c r="D1413" s="1"/>
      <c r="E1413" s="8"/>
      <c r="F1413" s="8"/>
      <c r="G1413" s="8"/>
      <c r="H1413" s="5"/>
      <c r="I1413" s="5"/>
      <c r="J1413" s="5"/>
    </row>
    <row r="1414" spans="2:10">
      <c r="B1414" s="1"/>
      <c r="C1414" s="1"/>
      <c r="D1414" s="1"/>
      <c r="E1414" s="8"/>
      <c r="F1414" s="8"/>
      <c r="G1414" s="8"/>
      <c r="H1414" s="5"/>
      <c r="I1414" s="5"/>
      <c r="J1414" s="5"/>
    </row>
    <row r="1415" spans="2:10">
      <c r="B1415" s="1"/>
      <c r="C1415" s="1"/>
      <c r="D1415" s="1"/>
      <c r="E1415" s="8"/>
      <c r="F1415" s="8"/>
      <c r="G1415" s="8"/>
      <c r="H1415" s="5"/>
      <c r="I1415" s="5"/>
      <c r="J1415" s="5"/>
    </row>
    <row r="1416" spans="2:10">
      <c r="B1416" s="1"/>
      <c r="C1416" s="1"/>
      <c r="D1416" s="1"/>
      <c r="E1416" s="8"/>
      <c r="F1416" s="8"/>
      <c r="G1416" s="8"/>
      <c r="H1416" s="5"/>
      <c r="I1416" s="5"/>
      <c r="J1416" s="5"/>
    </row>
    <row r="1417" spans="2:10">
      <c r="B1417" s="1"/>
      <c r="C1417" s="1"/>
      <c r="D1417" s="1"/>
      <c r="E1417" s="8"/>
      <c r="F1417" s="8"/>
      <c r="G1417" s="8"/>
      <c r="H1417" s="5"/>
      <c r="I1417" s="5"/>
      <c r="J1417" s="5"/>
    </row>
    <row r="1418" spans="2:10">
      <c r="B1418" s="1"/>
      <c r="C1418" s="1"/>
      <c r="D1418" s="1"/>
      <c r="E1418" s="8"/>
      <c r="F1418" s="8"/>
      <c r="G1418" s="8"/>
      <c r="H1418" s="5"/>
      <c r="I1418" s="5"/>
      <c r="J1418" s="5"/>
    </row>
    <row r="1419" spans="2:10">
      <c r="B1419" s="1"/>
      <c r="C1419" s="1"/>
      <c r="D1419" s="1"/>
      <c r="E1419" s="8"/>
      <c r="F1419" s="8"/>
      <c r="G1419" s="8"/>
      <c r="H1419" s="5"/>
      <c r="I1419" s="5"/>
      <c r="J1419" s="5"/>
    </row>
    <row r="1420" spans="2:10">
      <c r="B1420" s="1"/>
      <c r="C1420" s="1"/>
      <c r="D1420" s="1"/>
      <c r="E1420" s="8"/>
      <c r="F1420" s="8"/>
      <c r="G1420" s="8"/>
      <c r="H1420" s="5"/>
      <c r="I1420" s="5"/>
      <c r="J1420" s="5"/>
    </row>
    <row r="1421" spans="2:10">
      <c r="B1421" s="1"/>
      <c r="C1421" s="1"/>
      <c r="D1421" s="1"/>
      <c r="E1421" s="8"/>
      <c r="F1421" s="8"/>
      <c r="G1421" s="8"/>
      <c r="H1421" s="5"/>
      <c r="I1421" s="5"/>
      <c r="J1421" s="5"/>
    </row>
    <row r="1422" spans="2:10">
      <c r="B1422" s="1"/>
      <c r="C1422" s="1"/>
      <c r="D1422" s="1"/>
      <c r="E1422" s="8"/>
      <c r="F1422" s="8"/>
      <c r="G1422" s="8"/>
      <c r="H1422" s="5"/>
      <c r="I1422" s="5"/>
      <c r="J1422" s="5"/>
    </row>
    <row r="1423" spans="2:10">
      <c r="B1423" s="1"/>
      <c r="C1423" s="1"/>
      <c r="D1423" s="1"/>
      <c r="E1423" s="8"/>
      <c r="F1423" s="8"/>
      <c r="G1423" s="8"/>
      <c r="H1423" s="5"/>
      <c r="I1423" s="5"/>
      <c r="J1423" s="5"/>
    </row>
    <row r="1424" spans="2:10">
      <c r="B1424" s="1"/>
      <c r="C1424" s="1"/>
      <c r="D1424" s="1"/>
      <c r="E1424" s="8"/>
      <c r="F1424" s="8"/>
      <c r="G1424" s="8"/>
      <c r="H1424" s="5"/>
      <c r="I1424" s="5"/>
      <c r="J1424" s="5"/>
    </row>
    <row r="1425" spans="2:10">
      <c r="B1425" s="1"/>
      <c r="C1425" s="1"/>
      <c r="D1425" s="1"/>
      <c r="E1425" s="8"/>
      <c r="F1425" s="8"/>
      <c r="G1425" s="8"/>
      <c r="H1425" s="5"/>
      <c r="I1425" s="5"/>
      <c r="J1425" s="5"/>
    </row>
    <row r="1426" spans="2:10">
      <c r="B1426" s="1"/>
      <c r="C1426" s="1"/>
      <c r="D1426" s="1"/>
      <c r="E1426" s="8"/>
      <c r="F1426" s="8"/>
      <c r="G1426" s="8"/>
      <c r="H1426" s="5"/>
      <c r="I1426" s="5"/>
      <c r="J1426" s="5"/>
    </row>
    <row r="1427" spans="2:10">
      <c r="B1427" s="1"/>
      <c r="C1427" s="1"/>
      <c r="D1427" s="1"/>
      <c r="E1427" s="8"/>
      <c r="F1427" s="8"/>
      <c r="G1427" s="8"/>
      <c r="H1427" s="5"/>
      <c r="I1427" s="5"/>
      <c r="J1427" s="5"/>
    </row>
    <row r="1428" spans="2:10">
      <c r="B1428" s="1"/>
      <c r="C1428" s="1"/>
      <c r="D1428" s="1"/>
      <c r="E1428" s="8"/>
      <c r="F1428" s="8"/>
      <c r="G1428" s="8"/>
      <c r="H1428" s="5"/>
      <c r="I1428" s="5"/>
      <c r="J1428" s="5"/>
    </row>
    <row r="1429" spans="2:10">
      <c r="B1429" s="1"/>
      <c r="C1429" s="1"/>
      <c r="D1429" s="1"/>
      <c r="E1429" s="8"/>
      <c r="F1429" s="8"/>
      <c r="G1429" s="8"/>
      <c r="H1429" s="5"/>
      <c r="I1429" s="5"/>
      <c r="J1429" s="5"/>
    </row>
    <row r="1430" spans="2:10">
      <c r="B1430" s="1"/>
      <c r="C1430" s="1"/>
      <c r="D1430" s="1"/>
      <c r="E1430" s="8"/>
      <c r="F1430" s="8"/>
      <c r="G1430" s="8"/>
      <c r="H1430" s="5"/>
      <c r="I1430" s="5"/>
      <c r="J1430" s="5"/>
    </row>
    <row r="1431" spans="2:10">
      <c r="B1431" s="1"/>
      <c r="C1431" s="1"/>
      <c r="D1431" s="1"/>
      <c r="E1431" s="8"/>
      <c r="F1431" s="8"/>
      <c r="G1431" s="8"/>
      <c r="H1431" s="5"/>
      <c r="I1431" s="5"/>
      <c r="J1431" s="5"/>
    </row>
    <row r="1432" spans="2:10">
      <c r="B1432" s="1"/>
      <c r="C1432" s="1"/>
      <c r="D1432" s="1"/>
      <c r="E1432" s="8"/>
      <c r="F1432" s="8"/>
      <c r="G1432" s="8"/>
      <c r="H1432" s="5"/>
      <c r="I1432" s="5"/>
      <c r="J1432" s="5"/>
    </row>
    <row r="1433" spans="2:10">
      <c r="B1433" s="1"/>
      <c r="C1433" s="1"/>
      <c r="D1433" s="1"/>
      <c r="E1433" s="8"/>
      <c r="F1433" s="8"/>
      <c r="G1433" s="8"/>
      <c r="H1433" s="5"/>
      <c r="I1433" s="5"/>
      <c r="J1433" s="5"/>
    </row>
    <row r="1434" spans="2:10">
      <c r="B1434" s="1"/>
      <c r="C1434" s="1"/>
      <c r="D1434" s="1"/>
      <c r="E1434" s="8"/>
      <c r="F1434" s="8"/>
      <c r="G1434" s="8"/>
      <c r="H1434" s="5"/>
      <c r="I1434" s="5"/>
      <c r="J1434" s="5"/>
    </row>
    <row r="1435" spans="2:10">
      <c r="B1435" s="1"/>
      <c r="C1435" s="1"/>
      <c r="D1435" s="1"/>
      <c r="E1435" s="8"/>
      <c r="F1435" s="8"/>
      <c r="G1435" s="8"/>
      <c r="H1435" s="5"/>
      <c r="I1435" s="5"/>
      <c r="J1435" s="5"/>
    </row>
    <row r="1436" spans="2:10">
      <c r="B1436" s="1"/>
      <c r="C1436" s="1"/>
      <c r="D1436" s="1"/>
      <c r="E1436" s="8"/>
      <c r="F1436" s="8"/>
      <c r="G1436" s="8"/>
      <c r="H1436" s="5"/>
      <c r="I1436" s="5"/>
      <c r="J1436" s="5"/>
    </row>
    <row r="1437" spans="2:10">
      <c r="B1437" s="1"/>
      <c r="C1437" s="1"/>
      <c r="D1437" s="1"/>
      <c r="E1437" s="8"/>
      <c r="F1437" s="8"/>
      <c r="G1437" s="8"/>
      <c r="H1437" s="5"/>
      <c r="I1437" s="5"/>
      <c r="J1437" s="5"/>
    </row>
    <row r="1438" spans="2:10">
      <c r="B1438" s="1"/>
      <c r="C1438" s="1"/>
      <c r="D1438" s="1"/>
      <c r="E1438" s="8"/>
      <c r="F1438" s="8"/>
      <c r="G1438" s="8"/>
      <c r="H1438" s="5"/>
      <c r="I1438" s="5"/>
      <c r="J1438" s="5"/>
    </row>
    <row r="1439" spans="2:10">
      <c r="B1439" s="1"/>
      <c r="C1439" s="1"/>
      <c r="D1439" s="1"/>
      <c r="E1439" s="8"/>
      <c r="F1439" s="8"/>
      <c r="G1439" s="8"/>
      <c r="H1439" s="5"/>
      <c r="I1439" s="5"/>
      <c r="J1439" s="5"/>
    </row>
    <row r="1440" spans="2:10">
      <c r="B1440" s="1"/>
      <c r="C1440" s="1"/>
      <c r="D1440" s="1"/>
      <c r="E1440" s="8"/>
      <c r="F1440" s="8"/>
      <c r="G1440" s="8"/>
      <c r="H1440" s="5"/>
      <c r="I1440" s="5"/>
      <c r="J1440" s="5"/>
    </row>
    <row r="1441" spans="2:10">
      <c r="B1441" s="1"/>
      <c r="C1441" s="1"/>
      <c r="D1441" s="1"/>
      <c r="E1441" s="8"/>
      <c r="F1441" s="8"/>
      <c r="G1441" s="8"/>
      <c r="H1441" s="5"/>
      <c r="I1441" s="5"/>
      <c r="J1441" s="5"/>
    </row>
    <row r="1442" spans="2:10">
      <c r="B1442" s="1"/>
      <c r="C1442" s="1"/>
      <c r="D1442" s="1"/>
      <c r="E1442" s="8"/>
      <c r="F1442" s="8"/>
      <c r="G1442" s="8"/>
      <c r="H1442" s="5"/>
      <c r="I1442" s="5"/>
      <c r="J1442" s="5"/>
    </row>
    <row r="1443" spans="2:10">
      <c r="B1443" s="1"/>
      <c r="C1443" s="1"/>
      <c r="D1443" s="1"/>
      <c r="E1443" s="8"/>
      <c r="F1443" s="8"/>
      <c r="G1443" s="8"/>
      <c r="H1443" s="5"/>
      <c r="I1443" s="5"/>
      <c r="J1443" s="5"/>
    </row>
    <row r="1444" spans="2:10">
      <c r="B1444" s="1"/>
      <c r="C1444" s="1"/>
      <c r="D1444" s="1"/>
      <c r="E1444" s="8"/>
      <c r="F1444" s="8"/>
      <c r="G1444" s="8"/>
      <c r="H1444" s="5"/>
      <c r="I1444" s="5"/>
      <c r="J1444" s="5"/>
    </row>
    <row r="1445" spans="2:10">
      <c r="B1445" s="1"/>
      <c r="C1445" s="1"/>
      <c r="D1445" s="1"/>
      <c r="E1445" s="8"/>
      <c r="F1445" s="8"/>
      <c r="G1445" s="8"/>
      <c r="H1445" s="5"/>
      <c r="I1445" s="5"/>
      <c r="J1445" s="5"/>
    </row>
    <row r="1446" spans="2:10">
      <c r="B1446" s="1"/>
      <c r="C1446" s="1"/>
      <c r="D1446" s="1"/>
      <c r="E1446" s="8"/>
      <c r="F1446" s="8"/>
      <c r="G1446" s="8"/>
      <c r="H1446" s="5"/>
      <c r="I1446" s="5"/>
      <c r="J1446" s="5"/>
    </row>
    <row r="1447" spans="2:10">
      <c r="B1447" s="1"/>
      <c r="C1447" s="1"/>
      <c r="D1447" s="1"/>
      <c r="E1447" s="8"/>
      <c r="F1447" s="8"/>
      <c r="G1447" s="8"/>
      <c r="H1447" s="5"/>
      <c r="I1447" s="5"/>
      <c r="J1447" s="5"/>
    </row>
    <row r="1448" spans="2:10">
      <c r="B1448" s="1"/>
      <c r="C1448" s="1"/>
      <c r="D1448" s="1"/>
      <c r="E1448" s="8"/>
      <c r="F1448" s="8"/>
      <c r="G1448" s="8"/>
      <c r="H1448" s="5"/>
      <c r="I1448" s="5"/>
      <c r="J1448" s="5"/>
    </row>
    <row r="1449" spans="2:10">
      <c r="B1449" s="1"/>
      <c r="C1449" s="1"/>
      <c r="D1449" s="1"/>
      <c r="E1449" s="8"/>
      <c r="F1449" s="8"/>
      <c r="G1449" s="8"/>
      <c r="H1449" s="5"/>
      <c r="I1449" s="5"/>
      <c r="J1449" s="5"/>
    </row>
    <row r="1450" spans="2:10">
      <c r="B1450" s="1"/>
      <c r="C1450" s="1"/>
      <c r="D1450" s="1"/>
      <c r="E1450" s="8"/>
      <c r="F1450" s="8"/>
      <c r="G1450" s="8"/>
      <c r="H1450" s="5"/>
      <c r="I1450" s="5"/>
      <c r="J1450" s="5"/>
    </row>
    <row r="1451" spans="2:10">
      <c r="B1451" s="1"/>
      <c r="C1451" s="1"/>
      <c r="D1451" s="1"/>
      <c r="E1451" s="8"/>
      <c r="F1451" s="8"/>
      <c r="G1451" s="8"/>
      <c r="H1451" s="5"/>
      <c r="I1451" s="5"/>
      <c r="J1451" s="5"/>
    </row>
    <row r="1452" spans="2:10">
      <c r="B1452" s="1"/>
      <c r="C1452" s="1"/>
      <c r="D1452" s="1"/>
      <c r="E1452" s="8"/>
      <c r="F1452" s="8"/>
      <c r="G1452" s="8"/>
      <c r="H1452" s="5"/>
      <c r="I1452" s="5"/>
      <c r="J1452" s="5"/>
    </row>
    <row r="1453" spans="2:10">
      <c r="B1453" s="1"/>
      <c r="C1453" s="1"/>
      <c r="D1453" s="1"/>
      <c r="E1453" s="8"/>
      <c r="F1453" s="8"/>
      <c r="G1453" s="8"/>
      <c r="H1453" s="5"/>
      <c r="I1453" s="5"/>
      <c r="J1453" s="5"/>
    </row>
    <row r="1454" spans="2:10">
      <c r="B1454" s="1"/>
      <c r="C1454" s="1"/>
      <c r="D1454" s="1"/>
      <c r="E1454" s="8"/>
      <c r="F1454" s="8"/>
      <c r="G1454" s="8"/>
      <c r="H1454" s="5"/>
      <c r="I1454" s="5"/>
      <c r="J1454" s="5"/>
    </row>
    <row r="1455" spans="2:10">
      <c r="B1455" s="1"/>
      <c r="C1455" s="1"/>
      <c r="D1455" s="1"/>
      <c r="E1455" s="8"/>
      <c r="F1455" s="8"/>
      <c r="G1455" s="8"/>
      <c r="H1455" s="5"/>
      <c r="I1455" s="5"/>
      <c r="J1455" s="5"/>
    </row>
    <row r="1456" spans="2:10">
      <c r="B1456" s="1"/>
      <c r="C1456" s="1"/>
      <c r="D1456" s="1"/>
      <c r="E1456" s="8"/>
      <c r="F1456" s="8"/>
      <c r="G1456" s="8"/>
      <c r="H1456" s="5"/>
      <c r="I1456" s="5"/>
      <c r="J1456" s="5"/>
    </row>
    <row r="1457" spans="2:10">
      <c r="B1457" s="1"/>
      <c r="C1457" s="1"/>
      <c r="D1457" s="1"/>
      <c r="E1457" s="8"/>
      <c r="F1457" s="8"/>
      <c r="G1457" s="8"/>
      <c r="H1457" s="5"/>
      <c r="I1457" s="5"/>
      <c r="J1457" s="5"/>
    </row>
    <row r="1458" spans="2:10">
      <c r="B1458" s="1"/>
      <c r="C1458" s="1"/>
      <c r="D1458" s="1"/>
      <c r="E1458" s="8"/>
      <c r="F1458" s="8"/>
      <c r="G1458" s="8"/>
      <c r="H1458" s="5"/>
      <c r="I1458" s="5"/>
      <c r="J1458" s="5"/>
    </row>
    <row r="1459" spans="2:10">
      <c r="B1459" s="1"/>
      <c r="C1459" s="1"/>
      <c r="D1459" s="1"/>
      <c r="E1459" s="8"/>
      <c r="F1459" s="8"/>
      <c r="G1459" s="8"/>
      <c r="H1459" s="5"/>
      <c r="I1459" s="5"/>
      <c r="J1459" s="5"/>
    </row>
    <row r="1460" spans="2:10">
      <c r="B1460" s="1"/>
      <c r="C1460" s="1"/>
      <c r="D1460" s="1"/>
      <c r="E1460" s="8"/>
      <c r="F1460" s="8"/>
      <c r="G1460" s="8"/>
      <c r="H1460" s="5"/>
      <c r="I1460" s="5"/>
      <c r="J1460" s="5"/>
    </row>
    <row r="1461" spans="2:10">
      <c r="B1461" s="1"/>
      <c r="C1461" s="1"/>
      <c r="D1461" s="1"/>
      <c r="E1461" s="8"/>
      <c r="F1461" s="8"/>
      <c r="G1461" s="8"/>
      <c r="H1461" s="5"/>
      <c r="I1461" s="5"/>
      <c r="J1461" s="5"/>
    </row>
    <row r="1462" spans="2:10">
      <c r="B1462" s="1"/>
      <c r="C1462" s="1"/>
      <c r="D1462" s="1"/>
      <c r="E1462" s="8"/>
      <c r="F1462" s="8"/>
      <c r="G1462" s="8"/>
      <c r="H1462" s="5"/>
      <c r="I1462" s="5"/>
      <c r="J1462" s="5"/>
    </row>
    <row r="1463" spans="2:10">
      <c r="B1463" s="1"/>
      <c r="C1463" s="1"/>
      <c r="D1463" s="1"/>
      <c r="E1463" s="8"/>
      <c r="F1463" s="8"/>
      <c r="G1463" s="8"/>
      <c r="H1463" s="5"/>
      <c r="I1463" s="5"/>
      <c r="J1463" s="5"/>
    </row>
    <row r="1464" spans="2:10">
      <c r="B1464" s="1"/>
      <c r="C1464" s="1"/>
      <c r="D1464" s="1"/>
      <c r="E1464" s="8"/>
      <c r="F1464" s="8"/>
      <c r="G1464" s="8"/>
      <c r="H1464" s="5"/>
      <c r="I1464" s="5"/>
      <c r="J1464" s="5"/>
    </row>
    <row r="1465" spans="2:10">
      <c r="B1465" s="1"/>
      <c r="C1465" s="1"/>
      <c r="D1465" s="1"/>
      <c r="E1465" s="8"/>
      <c r="F1465" s="8"/>
      <c r="G1465" s="8"/>
      <c r="H1465" s="5"/>
      <c r="I1465" s="5"/>
      <c r="J1465" s="5"/>
    </row>
    <row r="1466" spans="2:10">
      <c r="B1466" s="1"/>
      <c r="C1466" s="1"/>
      <c r="D1466" s="1"/>
      <c r="E1466" s="8"/>
      <c r="F1466" s="8"/>
      <c r="G1466" s="8"/>
      <c r="H1466" s="5"/>
      <c r="I1466" s="5"/>
      <c r="J1466" s="5"/>
    </row>
    <row r="1467" spans="2:10">
      <c r="B1467" s="1"/>
      <c r="C1467" s="1"/>
      <c r="D1467" s="1"/>
      <c r="E1467" s="8"/>
      <c r="F1467" s="8"/>
      <c r="G1467" s="8"/>
      <c r="H1467" s="5"/>
      <c r="I1467" s="5"/>
      <c r="J1467" s="5"/>
    </row>
    <row r="1468" spans="2:10">
      <c r="B1468" s="1"/>
      <c r="C1468" s="1"/>
      <c r="D1468" s="1"/>
      <c r="E1468" s="8"/>
      <c r="F1468" s="8"/>
      <c r="G1468" s="8"/>
      <c r="H1468" s="5"/>
      <c r="I1468" s="5"/>
      <c r="J1468" s="5"/>
    </row>
    <row r="1469" spans="2:10">
      <c r="B1469" s="1"/>
      <c r="C1469" s="1"/>
      <c r="D1469" s="1"/>
      <c r="E1469" s="8"/>
      <c r="F1469" s="8"/>
      <c r="G1469" s="8"/>
      <c r="H1469" s="5"/>
      <c r="I1469" s="5"/>
      <c r="J1469" s="5"/>
    </row>
    <row r="1470" spans="2:10">
      <c r="B1470" s="1"/>
      <c r="C1470" s="1"/>
      <c r="D1470" s="1"/>
      <c r="E1470" s="8"/>
      <c r="F1470" s="8"/>
      <c r="G1470" s="8"/>
      <c r="H1470" s="5"/>
      <c r="I1470" s="5"/>
      <c r="J1470" s="5"/>
    </row>
    <row r="1471" spans="2:10">
      <c r="B1471" s="1"/>
      <c r="C1471" s="1"/>
      <c r="D1471" s="1"/>
      <c r="E1471" s="8"/>
      <c r="F1471" s="8"/>
      <c r="G1471" s="8"/>
      <c r="H1471" s="5"/>
      <c r="I1471" s="5"/>
      <c r="J1471" s="5"/>
    </row>
    <row r="1472" spans="2:10">
      <c r="B1472" s="1"/>
      <c r="C1472" s="1"/>
      <c r="D1472" s="1"/>
      <c r="E1472" s="8"/>
      <c r="F1472" s="8"/>
      <c r="G1472" s="8"/>
      <c r="H1472" s="5"/>
      <c r="I1472" s="5"/>
      <c r="J1472" s="5"/>
    </row>
    <row r="1473" spans="2:10">
      <c r="B1473" s="1"/>
      <c r="C1473" s="1"/>
      <c r="D1473" s="1"/>
      <c r="E1473" s="8"/>
      <c r="F1473" s="8"/>
      <c r="G1473" s="8"/>
      <c r="H1473" s="5"/>
      <c r="I1473" s="5"/>
      <c r="J1473" s="5"/>
    </row>
    <row r="1474" spans="2:10">
      <c r="B1474" s="1"/>
      <c r="C1474" s="1"/>
      <c r="D1474" s="1"/>
      <c r="E1474" s="8"/>
      <c r="F1474" s="8"/>
      <c r="G1474" s="8"/>
      <c r="H1474" s="5"/>
      <c r="I1474" s="5"/>
      <c r="J1474" s="5"/>
    </row>
    <row r="1475" spans="2:10">
      <c r="B1475" s="1"/>
      <c r="C1475" s="1"/>
      <c r="D1475" s="1"/>
      <c r="E1475" s="8"/>
      <c r="F1475" s="8"/>
      <c r="G1475" s="8"/>
      <c r="H1475" s="5"/>
      <c r="I1475" s="5"/>
      <c r="J1475" s="5"/>
    </row>
    <row r="1476" spans="2:10">
      <c r="B1476" s="1"/>
      <c r="C1476" s="1"/>
      <c r="D1476" s="1"/>
      <c r="E1476" s="8"/>
      <c r="F1476" s="8"/>
      <c r="G1476" s="8"/>
      <c r="H1476" s="5"/>
      <c r="I1476" s="5"/>
      <c r="J1476" s="5"/>
    </row>
    <row r="1477" spans="2:10">
      <c r="B1477" s="1"/>
      <c r="C1477" s="1"/>
      <c r="D1477" s="1"/>
      <c r="E1477" s="8"/>
      <c r="F1477" s="8"/>
      <c r="G1477" s="8"/>
      <c r="H1477" s="5"/>
      <c r="I1477" s="5"/>
      <c r="J1477" s="5"/>
    </row>
    <row r="1478" spans="2:10">
      <c r="B1478" s="1"/>
      <c r="C1478" s="1"/>
      <c r="D1478" s="1"/>
      <c r="E1478" s="8"/>
      <c r="F1478" s="8"/>
      <c r="G1478" s="8"/>
      <c r="H1478" s="5"/>
      <c r="I1478" s="5"/>
      <c r="J1478" s="5"/>
    </row>
    <row r="1479" spans="2:10">
      <c r="B1479" s="1"/>
      <c r="C1479" s="1"/>
      <c r="D1479" s="1"/>
      <c r="E1479" s="8"/>
      <c r="F1479" s="8"/>
      <c r="G1479" s="8"/>
      <c r="H1479" s="5"/>
      <c r="I1479" s="5"/>
      <c r="J1479" s="5"/>
    </row>
    <row r="1480" spans="2:10">
      <c r="B1480" s="1"/>
      <c r="C1480" s="1"/>
      <c r="D1480" s="1"/>
      <c r="E1480" s="8"/>
      <c r="F1480" s="8"/>
      <c r="G1480" s="8"/>
      <c r="H1480" s="5"/>
      <c r="I1480" s="5"/>
      <c r="J1480" s="5"/>
    </row>
    <row r="1481" spans="2:10">
      <c r="B1481" s="1"/>
      <c r="C1481" s="1"/>
      <c r="D1481" s="1"/>
      <c r="E1481" s="8"/>
      <c r="F1481" s="8"/>
      <c r="G1481" s="8"/>
      <c r="H1481" s="5"/>
      <c r="I1481" s="5"/>
      <c r="J1481" s="5"/>
    </row>
    <row r="1482" spans="2:10">
      <c r="B1482" s="1"/>
      <c r="C1482" s="1"/>
      <c r="D1482" s="1"/>
      <c r="E1482" s="8"/>
      <c r="F1482" s="8"/>
      <c r="G1482" s="8"/>
      <c r="H1482" s="5"/>
      <c r="I1482" s="5"/>
      <c r="J1482" s="5"/>
    </row>
    <row r="1483" spans="2:10">
      <c r="B1483" s="1"/>
      <c r="C1483" s="1"/>
      <c r="D1483" s="1"/>
      <c r="E1483" s="8"/>
      <c r="F1483" s="8"/>
      <c r="G1483" s="8"/>
      <c r="H1483" s="5"/>
      <c r="I1483" s="5"/>
      <c r="J1483" s="5"/>
    </row>
    <row r="1484" spans="2:10">
      <c r="B1484" s="1"/>
      <c r="C1484" s="1"/>
      <c r="D1484" s="1"/>
      <c r="E1484" s="8"/>
      <c r="F1484" s="8"/>
      <c r="G1484" s="8"/>
      <c r="H1484" s="5"/>
      <c r="I1484" s="5"/>
      <c r="J1484" s="5"/>
    </row>
    <row r="1485" spans="2:10">
      <c r="B1485" s="1"/>
      <c r="C1485" s="1"/>
      <c r="D1485" s="1"/>
      <c r="E1485" s="8"/>
      <c r="F1485" s="8"/>
      <c r="G1485" s="8"/>
      <c r="H1485" s="5"/>
      <c r="I1485" s="5"/>
      <c r="J1485" s="5"/>
    </row>
    <row r="1486" spans="2:10">
      <c r="B1486" s="1"/>
      <c r="C1486" s="1"/>
      <c r="D1486" s="1"/>
      <c r="E1486" s="8"/>
      <c r="F1486" s="8"/>
      <c r="G1486" s="8"/>
      <c r="H1486" s="5"/>
      <c r="I1486" s="5"/>
      <c r="J1486" s="5"/>
    </row>
    <row r="1487" spans="2:10">
      <c r="B1487" s="1"/>
      <c r="C1487" s="1"/>
      <c r="D1487" s="1"/>
      <c r="E1487" s="8"/>
      <c r="F1487" s="8"/>
      <c r="G1487" s="8"/>
      <c r="H1487" s="5"/>
      <c r="I1487" s="5"/>
      <c r="J1487" s="5"/>
    </row>
    <row r="1488" spans="2:10">
      <c r="B1488" s="1"/>
      <c r="C1488" s="1"/>
      <c r="D1488" s="1"/>
      <c r="E1488" s="8"/>
      <c r="F1488" s="8"/>
      <c r="G1488" s="8"/>
      <c r="H1488" s="5"/>
      <c r="I1488" s="5"/>
      <c r="J1488" s="5"/>
    </row>
    <row r="1489" spans="2:10">
      <c r="B1489" s="1"/>
      <c r="C1489" s="1"/>
      <c r="D1489" s="1"/>
      <c r="E1489" s="8"/>
      <c r="F1489" s="8"/>
      <c r="G1489" s="8"/>
      <c r="H1489" s="5"/>
      <c r="I1489" s="5"/>
      <c r="J1489" s="5"/>
    </row>
    <row r="1490" spans="2:10">
      <c r="B1490" s="1"/>
      <c r="C1490" s="1"/>
      <c r="D1490" s="1"/>
      <c r="E1490" s="8"/>
      <c r="F1490" s="8"/>
      <c r="G1490" s="8"/>
      <c r="H1490" s="5"/>
      <c r="I1490" s="5"/>
      <c r="J1490" s="5"/>
    </row>
    <row r="1491" spans="2:10">
      <c r="B1491" s="1"/>
      <c r="C1491" s="1"/>
      <c r="D1491" s="1"/>
      <c r="E1491" s="8"/>
      <c r="F1491" s="8"/>
      <c r="G1491" s="8"/>
      <c r="H1491" s="5"/>
      <c r="I1491" s="5"/>
      <c r="J1491" s="5"/>
    </row>
    <row r="1492" spans="2:10">
      <c r="B1492" s="1"/>
      <c r="C1492" s="1"/>
      <c r="D1492" s="1"/>
      <c r="E1492" s="8"/>
      <c r="F1492" s="8"/>
      <c r="G1492" s="8"/>
      <c r="H1492" s="5"/>
      <c r="I1492" s="5"/>
      <c r="J1492" s="5"/>
    </row>
    <row r="1493" spans="2:10">
      <c r="B1493" s="1"/>
      <c r="C1493" s="1"/>
      <c r="D1493" s="1"/>
      <c r="E1493" s="8"/>
      <c r="F1493" s="8"/>
      <c r="G1493" s="8"/>
      <c r="H1493" s="5"/>
      <c r="I1493" s="5"/>
      <c r="J1493" s="5"/>
    </row>
    <row r="1494" spans="2:10">
      <c r="B1494" s="1"/>
      <c r="C1494" s="1"/>
      <c r="D1494" s="1"/>
      <c r="E1494" s="8"/>
      <c r="F1494" s="8"/>
      <c r="G1494" s="8"/>
      <c r="H1494" s="5"/>
      <c r="I1494" s="5"/>
      <c r="J1494" s="5"/>
    </row>
    <row r="1495" spans="2:10">
      <c r="B1495" s="1"/>
      <c r="C1495" s="1"/>
      <c r="D1495" s="1"/>
      <c r="E1495" s="8"/>
      <c r="F1495" s="8"/>
      <c r="G1495" s="8"/>
      <c r="H1495" s="5"/>
      <c r="I1495" s="5"/>
      <c r="J1495" s="5"/>
    </row>
    <row r="1496" spans="2:10">
      <c r="B1496" s="1"/>
      <c r="C1496" s="1"/>
      <c r="D1496" s="1"/>
      <c r="E1496" s="8"/>
      <c r="F1496" s="8"/>
      <c r="G1496" s="8"/>
      <c r="H1496" s="5"/>
      <c r="I1496" s="5"/>
      <c r="J1496" s="5"/>
    </row>
    <row r="1497" spans="2:10">
      <c r="B1497" s="1"/>
      <c r="C1497" s="1"/>
      <c r="D1497" s="1"/>
      <c r="E1497" s="8"/>
      <c r="F1497" s="8"/>
      <c r="G1497" s="8"/>
      <c r="H1497" s="5"/>
      <c r="I1497" s="5"/>
      <c r="J1497" s="5"/>
    </row>
    <row r="1498" spans="2:10">
      <c r="B1498" s="1"/>
      <c r="C1498" s="1"/>
      <c r="D1498" s="1"/>
      <c r="E1498" s="8"/>
      <c r="F1498" s="8"/>
      <c r="G1498" s="8"/>
      <c r="H1498" s="5"/>
      <c r="I1498" s="5"/>
      <c r="J1498" s="5"/>
    </row>
    <row r="1499" spans="2:10">
      <c r="B1499" s="1"/>
      <c r="C1499" s="1"/>
      <c r="D1499" s="1"/>
      <c r="E1499" s="8"/>
      <c r="F1499" s="8"/>
      <c r="G1499" s="8"/>
      <c r="H1499" s="5"/>
      <c r="I1499" s="5"/>
      <c r="J1499" s="5"/>
    </row>
    <row r="1500" spans="2:10">
      <c r="B1500" s="1"/>
      <c r="C1500" s="1"/>
      <c r="D1500" s="1"/>
      <c r="E1500" s="8"/>
      <c r="F1500" s="8"/>
      <c r="G1500" s="8"/>
      <c r="H1500" s="5"/>
      <c r="I1500" s="5"/>
      <c r="J1500" s="5"/>
    </row>
    <row r="1501" spans="2:10">
      <c r="B1501" s="1"/>
      <c r="C1501" s="1"/>
      <c r="D1501" s="1"/>
      <c r="E1501" s="8"/>
      <c r="F1501" s="8"/>
      <c r="G1501" s="8"/>
      <c r="H1501" s="5"/>
      <c r="I1501" s="5"/>
      <c r="J1501" s="5"/>
    </row>
    <row r="1502" spans="2:10">
      <c r="B1502" s="1"/>
      <c r="C1502" s="1"/>
      <c r="D1502" s="1"/>
      <c r="E1502" s="8"/>
      <c r="F1502" s="8"/>
      <c r="G1502" s="8"/>
      <c r="H1502" s="5"/>
      <c r="I1502" s="5"/>
      <c r="J1502" s="5"/>
    </row>
    <row r="1503" spans="2:10">
      <c r="B1503" s="1"/>
      <c r="C1503" s="1"/>
      <c r="D1503" s="1"/>
      <c r="E1503" s="8"/>
      <c r="F1503" s="8"/>
      <c r="G1503" s="8"/>
      <c r="H1503" s="5"/>
      <c r="I1503" s="5"/>
      <c r="J1503" s="5"/>
    </row>
    <row r="1504" spans="2:10">
      <c r="B1504" s="1"/>
      <c r="C1504" s="1"/>
      <c r="D1504" s="1"/>
      <c r="E1504" s="8"/>
      <c r="F1504" s="8"/>
      <c r="G1504" s="8"/>
      <c r="H1504" s="5"/>
      <c r="I1504" s="5"/>
      <c r="J1504" s="5"/>
    </row>
    <row r="1505" spans="2:10">
      <c r="B1505" s="1"/>
      <c r="C1505" s="1"/>
      <c r="D1505" s="1"/>
      <c r="E1505" s="8"/>
      <c r="F1505" s="8"/>
      <c r="G1505" s="8"/>
      <c r="H1505" s="5"/>
      <c r="I1505" s="5"/>
      <c r="J1505" s="5"/>
    </row>
    <row r="1506" spans="2:10">
      <c r="B1506" s="1"/>
      <c r="C1506" s="1"/>
      <c r="D1506" s="1"/>
      <c r="E1506" s="8"/>
      <c r="F1506" s="8"/>
      <c r="G1506" s="8"/>
      <c r="H1506" s="5"/>
      <c r="I1506" s="5"/>
      <c r="J1506" s="5"/>
    </row>
    <row r="1507" spans="2:10">
      <c r="B1507" s="1"/>
      <c r="C1507" s="1"/>
      <c r="D1507" s="1"/>
      <c r="E1507" s="8"/>
      <c r="F1507" s="8"/>
      <c r="G1507" s="8"/>
      <c r="H1507" s="5"/>
      <c r="I1507" s="5"/>
      <c r="J1507" s="5"/>
    </row>
    <row r="1508" spans="2:10">
      <c r="B1508" s="1"/>
      <c r="C1508" s="1"/>
      <c r="D1508" s="1"/>
      <c r="E1508" s="8"/>
      <c r="F1508" s="8"/>
      <c r="G1508" s="8"/>
      <c r="H1508" s="5"/>
      <c r="I1508" s="5"/>
      <c r="J1508" s="5"/>
    </row>
    <row r="1509" spans="2:10">
      <c r="B1509" s="1"/>
      <c r="C1509" s="1"/>
      <c r="D1509" s="1"/>
      <c r="E1509" s="8"/>
      <c r="F1509" s="8"/>
      <c r="G1509" s="8"/>
      <c r="H1509" s="5"/>
      <c r="I1509" s="5"/>
      <c r="J1509" s="5"/>
    </row>
    <row r="1510" spans="2:10">
      <c r="B1510" s="1"/>
      <c r="C1510" s="1"/>
      <c r="D1510" s="1"/>
      <c r="E1510" s="8"/>
      <c r="F1510" s="8"/>
      <c r="G1510" s="8"/>
      <c r="H1510" s="5"/>
      <c r="I1510" s="5"/>
      <c r="J1510" s="5"/>
    </row>
    <row r="1511" spans="2:10">
      <c r="B1511" s="1"/>
      <c r="C1511" s="1"/>
      <c r="D1511" s="1"/>
      <c r="E1511" s="8"/>
      <c r="F1511" s="8"/>
      <c r="G1511" s="8"/>
      <c r="H1511" s="5"/>
      <c r="I1511" s="5"/>
      <c r="J1511" s="5"/>
    </row>
    <row r="1512" spans="2:10">
      <c r="B1512" s="1"/>
      <c r="C1512" s="1"/>
      <c r="D1512" s="1"/>
      <c r="E1512" s="8"/>
      <c r="F1512" s="8"/>
      <c r="G1512" s="8"/>
      <c r="H1512" s="5"/>
      <c r="I1512" s="5"/>
      <c r="J1512" s="5"/>
    </row>
    <row r="1513" spans="2:10">
      <c r="B1513" s="1"/>
      <c r="C1513" s="1"/>
      <c r="D1513" s="1"/>
      <c r="E1513" s="8"/>
      <c r="F1513" s="8"/>
      <c r="G1513" s="8"/>
      <c r="H1513" s="5"/>
      <c r="I1513" s="5"/>
      <c r="J1513" s="5"/>
    </row>
    <row r="1514" spans="2:10">
      <c r="B1514" s="1"/>
      <c r="C1514" s="1"/>
      <c r="D1514" s="1"/>
      <c r="E1514" s="8"/>
      <c r="F1514" s="8"/>
      <c r="G1514" s="8"/>
      <c r="H1514" s="5"/>
      <c r="I1514" s="5"/>
      <c r="J1514" s="5"/>
    </row>
    <row r="1515" spans="2:10">
      <c r="B1515" s="1"/>
      <c r="C1515" s="1"/>
      <c r="D1515" s="1"/>
      <c r="E1515" s="8"/>
      <c r="F1515" s="8"/>
      <c r="G1515" s="8"/>
      <c r="H1515" s="5"/>
      <c r="I1515" s="5"/>
      <c r="J1515" s="5"/>
    </row>
    <row r="1516" spans="2:10">
      <c r="B1516" s="1"/>
      <c r="C1516" s="1"/>
      <c r="D1516" s="1"/>
      <c r="E1516" s="8"/>
      <c r="F1516" s="8"/>
      <c r="G1516" s="8"/>
      <c r="H1516" s="5"/>
      <c r="I1516" s="5"/>
      <c r="J1516" s="5"/>
    </row>
    <row r="1517" spans="2:10">
      <c r="B1517" s="1"/>
      <c r="C1517" s="1"/>
      <c r="D1517" s="1"/>
      <c r="E1517" s="8"/>
      <c r="F1517" s="8"/>
      <c r="G1517" s="8"/>
      <c r="H1517" s="5"/>
      <c r="I1517" s="5"/>
      <c r="J1517" s="5"/>
    </row>
    <row r="1518" spans="2:10">
      <c r="B1518" s="1"/>
      <c r="C1518" s="1"/>
      <c r="D1518" s="1"/>
      <c r="E1518" s="8"/>
      <c r="F1518" s="8"/>
      <c r="G1518" s="8"/>
      <c r="H1518" s="5"/>
      <c r="I1518" s="5"/>
      <c r="J1518" s="5"/>
    </row>
    <row r="1519" spans="2:10">
      <c r="B1519" s="1"/>
      <c r="C1519" s="1"/>
      <c r="D1519" s="1"/>
      <c r="E1519" s="8"/>
      <c r="F1519" s="8"/>
      <c r="G1519" s="8"/>
      <c r="H1519" s="5"/>
      <c r="I1519" s="5"/>
      <c r="J1519" s="5"/>
    </row>
    <row r="1520" spans="2:10">
      <c r="B1520" s="1"/>
      <c r="C1520" s="1"/>
      <c r="D1520" s="1"/>
      <c r="E1520" s="8"/>
      <c r="F1520" s="8"/>
      <c r="G1520" s="8"/>
      <c r="H1520" s="5"/>
      <c r="I1520" s="5"/>
      <c r="J1520" s="5"/>
    </row>
    <row r="1521" spans="2:10">
      <c r="B1521" s="1"/>
      <c r="C1521" s="1"/>
      <c r="D1521" s="1"/>
      <c r="E1521" s="8"/>
      <c r="F1521" s="8"/>
      <c r="G1521" s="8"/>
      <c r="H1521" s="5"/>
      <c r="I1521" s="5"/>
      <c r="J1521" s="5"/>
    </row>
    <row r="1522" spans="2:10">
      <c r="B1522" s="1"/>
      <c r="C1522" s="1"/>
      <c r="D1522" s="1"/>
      <c r="E1522" s="8"/>
      <c r="F1522" s="8"/>
      <c r="G1522" s="8"/>
      <c r="H1522" s="5"/>
      <c r="I1522" s="5"/>
      <c r="J1522" s="5"/>
    </row>
    <row r="1523" spans="2:10">
      <c r="B1523" s="1"/>
      <c r="C1523" s="1"/>
      <c r="D1523" s="1"/>
      <c r="E1523" s="8"/>
      <c r="F1523" s="8"/>
      <c r="G1523" s="8"/>
      <c r="H1523" s="5"/>
      <c r="I1523" s="5"/>
      <c r="J1523" s="5"/>
    </row>
    <row r="1524" spans="2:10">
      <c r="B1524" s="1"/>
      <c r="C1524" s="1"/>
      <c r="D1524" s="1"/>
      <c r="E1524" s="8"/>
      <c r="F1524" s="8"/>
      <c r="G1524" s="8"/>
      <c r="H1524" s="5"/>
      <c r="I1524" s="5"/>
      <c r="J1524" s="5"/>
    </row>
    <row r="1525" spans="2:10">
      <c r="B1525" s="1"/>
      <c r="C1525" s="1"/>
      <c r="D1525" s="1"/>
      <c r="E1525" s="8"/>
      <c r="F1525" s="8"/>
      <c r="G1525" s="8"/>
      <c r="H1525" s="5"/>
      <c r="I1525" s="5"/>
      <c r="J1525" s="5"/>
    </row>
    <row r="1526" spans="2:10">
      <c r="B1526" s="1"/>
      <c r="C1526" s="1"/>
      <c r="D1526" s="1"/>
      <c r="E1526" s="8"/>
      <c r="F1526" s="8"/>
      <c r="G1526" s="8"/>
      <c r="H1526" s="5"/>
      <c r="I1526" s="5"/>
      <c r="J1526" s="5"/>
    </row>
    <row r="1527" spans="2:10">
      <c r="B1527" s="1"/>
      <c r="C1527" s="1"/>
      <c r="D1527" s="1"/>
      <c r="E1527" s="8"/>
      <c r="F1527" s="8"/>
      <c r="G1527" s="8"/>
      <c r="H1527" s="5"/>
      <c r="I1527" s="5"/>
      <c r="J1527" s="5"/>
    </row>
    <row r="1528" spans="2:10">
      <c r="B1528" s="1"/>
      <c r="C1528" s="1"/>
      <c r="D1528" s="1"/>
      <c r="E1528" s="8"/>
      <c r="F1528" s="8"/>
      <c r="G1528" s="8"/>
      <c r="H1528" s="5"/>
      <c r="I1528" s="5"/>
      <c r="J1528" s="5"/>
    </row>
    <row r="1529" spans="2:10">
      <c r="B1529" s="1"/>
      <c r="C1529" s="1"/>
      <c r="D1529" s="1"/>
      <c r="E1529" s="8"/>
      <c r="F1529" s="8"/>
      <c r="G1529" s="8"/>
      <c r="H1529" s="5"/>
      <c r="I1529" s="5"/>
      <c r="J1529" s="5"/>
    </row>
    <row r="1530" spans="2:10">
      <c r="B1530" s="1"/>
      <c r="C1530" s="1"/>
      <c r="D1530" s="1"/>
      <c r="E1530" s="8"/>
      <c r="F1530" s="8"/>
      <c r="G1530" s="8"/>
      <c r="H1530" s="5"/>
      <c r="I1530" s="5"/>
      <c r="J1530" s="5"/>
    </row>
    <row r="1531" spans="2:10">
      <c r="B1531" s="1"/>
      <c r="C1531" s="1"/>
      <c r="D1531" s="1"/>
      <c r="E1531" s="8"/>
      <c r="F1531" s="8"/>
      <c r="G1531" s="8"/>
      <c r="H1531" s="5"/>
      <c r="I1531" s="5"/>
      <c r="J1531" s="5"/>
    </row>
    <row r="1532" spans="2:10">
      <c r="B1532" s="1"/>
      <c r="C1532" s="1"/>
      <c r="D1532" s="1"/>
      <c r="E1532" s="8"/>
      <c r="F1532" s="8"/>
      <c r="G1532" s="8"/>
      <c r="H1532" s="5"/>
      <c r="I1532" s="5"/>
      <c r="J1532" s="5"/>
    </row>
    <row r="1533" spans="2:10">
      <c r="B1533" s="1"/>
      <c r="C1533" s="1"/>
      <c r="D1533" s="1"/>
      <c r="E1533" s="8"/>
      <c r="F1533" s="8"/>
      <c r="G1533" s="8"/>
      <c r="H1533" s="5"/>
      <c r="I1533" s="5"/>
      <c r="J1533" s="5"/>
    </row>
    <row r="1534" spans="2:10">
      <c r="B1534" s="1"/>
      <c r="C1534" s="1"/>
      <c r="D1534" s="1"/>
      <c r="E1534" s="8"/>
      <c r="F1534" s="8"/>
      <c r="G1534" s="8"/>
      <c r="H1534" s="5"/>
      <c r="I1534" s="5"/>
      <c r="J1534" s="5"/>
    </row>
    <row r="1535" spans="2:10">
      <c r="B1535" s="1"/>
      <c r="C1535" s="1"/>
      <c r="D1535" s="1"/>
      <c r="E1535" s="8"/>
      <c r="F1535" s="8"/>
      <c r="G1535" s="8"/>
      <c r="H1535" s="5"/>
      <c r="I1535" s="5"/>
      <c r="J1535" s="5"/>
    </row>
    <row r="1536" spans="2:10">
      <c r="B1536" s="1"/>
      <c r="C1536" s="1"/>
      <c r="D1536" s="1"/>
      <c r="E1536" s="8"/>
      <c r="F1536" s="8"/>
      <c r="G1536" s="8"/>
      <c r="H1536" s="5"/>
      <c r="I1536" s="5"/>
      <c r="J1536" s="5"/>
    </row>
    <row r="1537" spans="2:10">
      <c r="B1537" s="1"/>
      <c r="C1537" s="1"/>
      <c r="D1537" s="1"/>
      <c r="E1537" s="8"/>
      <c r="F1537" s="8"/>
      <c r="G1537" s="8"/>
      <c r="H1537" s="5"/>
      <c r="I1537" s="5"/>
      <c r="J1537" s="5"/>
    </row>
    <row r="1538" spans="2:10">
      <c r="B1538" s="1"/>
      <c r="C1538" s="1"/>
      <c r="D1538" s="1"/>
      <c r="E1538" s="8"/>
      <c r="F1538" s="8"/>
      <c r="G1538" s="8"/>
      <c r="H1538" s="5"/>
      <c r="I1538" s="5"/>
      <c r="J1538" s="5"/>
    </row>
    <row r="1539" spans="2:10">
      <c r="B1539" s="1"/>
      <c r="C1539" s="1"/>
      <c r="D1539" s="1"/>
      <c r="E1539" s="8"/>
      <c r="F1539" s="8"/>
      <c r="G1539" s="8"/>
      <c r="H1539" s="5"/>
      <c r="I1539" s="5"/>
      <c r="J1539" s="5"/>
    </row>
    <row r="1540" spans="2:10">
      <c r="B1540" s="1"/>
      <c r="C1540" s="1"/>
      <c r="D1540" s="1"/>
      <c r="E1540" s="8"/>
      <c r="F1540" s="8"/>
      <c r="G1540" s="8"/>
      <c r="H1540" s="5"/>
      <c r="I1540" s="5"/>
      <c r="J1540" s="5"/>
    </row>
    <row r="1541" spans="2:10">
      <c r="B1541" s="1"/>
      <c r="C1541" s="1"/>
      <c r="D1541" s="1"/>
      <c r="E1541" s="8"/>
      <c r="F1541" s="8"/>
      <c r="G1541" s="8"/>
      <c r="H1541" s="5"/>
      <c r="I1541" s="5"/>
      <c r="J1541" s="5"/>
    </row>
    <row r="1542" spans="2:10">
      <c r="B1542" s="1"/>
      <c r="C1542" s="1"/>
      <c r="D1542" s="1"/>
      <c r="E1542" s="8"/>
      <c r="F1542" s="8"/>
      <c r="G1542" s="8"/>
      <c r="H1542" s="5"/>
      <c r="I1542" s="5"/>
      <c r="J1542" s="5"/>
    </row>
    <row r="1543" spans="2:10">
      <c r="B1543" s="1"/>
      <c r="C1543" s="1"/>
      <c r="D1543" s="1"/>
      <c r="E1543" s="8"/>
      <c r="F1543" s="8"/>
      <c r="G1543" s="8"/>
      <c r="H1543" s="5"/>
      <c r="I1543" s="5"/>
      <c r="J1543" s="5"/>
    </row>
    <row r="1544" spans="2:10">
      <c r="B1544" s="1"/>
      <c r="C1544" s="1"/>
      <c r="D1544" s="1"/>
      <c r="E1544" s="8"/>
      <c r="F1544" s="8"/>
      <c r="G1544" s="8"/>
      <c r="H1544" s="5"/>
      <c r="I1544" s="5"/>
      <c r="J1544" s="5"/>
    </row>
    <row r="1545" spans="2:10">
      <c r="B1545" s="1"/>
      <c r="C1545" s="1"/>
      <c r="D1545" s="1"/>
      <c r="E1545" s="8"/>
      <c r="F1545" s="8"/>
      <c r="G1545" s="8"/>
      <c r="H1545" s="5"/>
      <c r="I1545" s="5"/>
      <c r="J1545" s="5"/>
    </row>
    <row r="1546" spans="2:10">
      <c r="B1546" s="1"/>
      <c r="C1546" s="1"/>
      <c r="D1546" s="1"/>
      <c r="E1546" s="8"/>
      <c r="F1546" s="8"/>
      <c r="G1546" s="8"/>
      <c r="H1546" s="5"/>
      <c r="I1546" s="5"/>
      <c r="J1546" s="5"/>
    </row>
    <row r="1547" spans="2:10">
      <c r="B1547" s="1"/>
      <c r="C1547" s="1"/>
      <c r="D1547" s="1"/>
      <c r="E1547" s="8"/>
      <c r="F1547" s="8"/>
      <c r="G1547" s="8"/>
      <c r="H1547" s="5"/>
      <c r="I1547" s="5"/>
      <c r="J1547" s="5"/>
    </row>
    <row r="1548" spans="2:10">
      <c r="B1548" s="1"/>
      <c r="C1548" s="1"/>
      <c r="D1548" s="1"/>
      <c r="E1548" s="8"/>
      <c r="F1548" s="8"/>
      <c r="G1548" s="8"/>
      <c r="H1548" s="5"/>
      <c r="I1548" s="5"/>
      <c r="J1548" s="5"/>
    </row>
    <row r="1549" spans="2:10">
      <c r="B1549" s="1"/>
      <c r="C1549" s="1"/>
      <c r="D1549" s="1"/>
      <c r="E1549" s="8"/>
      <c r="F1549" s="8"/>
      <c r="G1549" s="8"/>
      <c r="H1549" s="5"/>
      <c r="I1549" s="5"/>
      <c r="J1549" s="5"/>
    </row>
    <row r="1550" spans="2:10">
      <c r="B1550" s="1"/>
      <c r="C1550" s="1"/>
      <c r="D1550" s="1"/>
      <c r="E1550" s="8"/>
      <c r="F1550" s="8"/>
      <c r="G1550" s="8"/>
      <c r="H1550" s="5"/>
      <c r="I1550" s="5"/>
      <c r="J1550" s="5"/>
    </row>
    <row r="1551" spans="2:10">
      <c r="B1551" s="1"/>
      <c r="C1551" s="1"/>
      <c r="D1551" s="1"/>
      <c r="E1551" s="8"/>
      <c r="F1551" s="8"/>
      <c r="G1551" s="8"/>
      <c r="H1551" s="5"/>
      <c r="I1551" s="5"/>
      <c r="J1551" s="5"/>
    </row>
    <row r="1552" spans="2:10">
      <c r="B1552" s="1"/>
      <c r="C1552" s="1"/>
      <c r="D1552" s="1"/>
      <c r="E1552" s="8"/>
      <c r="F1552" s="8"/>
      <c r="G1552" s="8"/>
      <c r="H1552" s="5"/>
      <c r="I1552" s="5"/>
      <c r="J1552" s="5"/>
    </row>
    <row r="1553" spans="2:10">
      <c r="B1553" s="1"/>
      <c r="C1553" s="1"/>
      <c r="D1553" s="1"/>
      <c r="E1553" s="8"/>
      <c r="F1553" s="8"/>
      <c r="G1553" s="8"/>
      <c r="H1553" s="5"/>
      <c r="I1553" s="5"/>
      <c r="J1553" s="5"/>
    </row>
    <row r="1554" spans="2:10">
      <c r="B1554" s="1"/>
      <c r="C1554" s="1"/>
      <c r="D1554" s="1"/>
      <c r="E1554" s="8"/>
      <c r="F1554" s="8"/>
      <c r="G1554" s="8"/>
      <c r="H1554" s="5"/>
      <c r="I1554" s="5"/>
      <c r="J1554" s="5"/>
    </row>
    <row r="1555" spans="2:10">
      <c r="B1555" s="1"/>
      <c r="C1555" s="1"/>
      <c r="D1555" s="1"/>
      <c r="E1555" s="8"/>
      <c r="F1555" s="8"/>
      <c r="G1555" s="8"/>
      <c r="H1555" s="5"/>
      <c r="I1555" s="5"/>
      <c r="J1555" s="5"/>
    </row>
    <row r="1556" spans="2:10">
      <c r="B1556" s="1"/>
      <c r="C1556" s="1"/>
      <c r="D1556" s="1"/>
      <c r="E1556" s="8"/>
      <c r="F1556" s="8"/>
      <c r="G1556" s="8"/>
      <c r="H1556" s="5"/>
      <c r="I1556" s="5"/>
      <c r="J1556" s="5"/>
    </row>
    <row r="1557" spans="2:10">
      <c r="B1557" s="1"/>
      <c r="C1557" s="1"/>
      <c r="D1557" s="1"/>
      <c r="E1557" s="8"/>
      <c r="F1557" s="8"/>
      <c r="G1557" s="8"/>
      <c r="H1557" s="5"/>
      <c r="I1557" s="5"/>
      <c r="J1557" s="5"/>
    </row>
    <row r="1558" spans="2:10">
      <c r="B1558" s="1"/>
      <c r="C1558" s="1"/>
      <c r="D1558" s="1"/>
      <c r="E1558" s="8"/>
      <c r="F1558" s="8"/>
      <c r="G1558" s="8"/>
      <c r="H1558" s="5"/>
      <c r="I1558" s="5"/>
      <c r="J1558" s="5"/>
    </row>
    <row r="1559" spans="2:10">
      <c r="B1559" s="1"/>
      <c r="C1559" s="1"/>
      <c r="D1559" s="1"/>
      <c r="E1559" s="8"/>
      <c r="F1559" s="8"/>
      <c r="G1559" s="8"/>
      <c r="H1559" s="5"/>
      <c r="I1559" s="5"/>
      <c r="J1559" s="5"/>
    </row>
    <row r="1560" spans="2:10">
      <c r="B1560" s="1"/>
      <c r="C1560" s="1"/>
      <c r="D1560" s="1"/>
      <c r="E1560" s="8"/>
      <c r="F1560" s="8"/>
      <c r="G1560" s="8"/>
      <c r="H1560" s="5"/>
      <c r="I1560" s="5"/>
      <c r="J1560" s="5"/>
    </row>
    <row r="1561" spans="2:10">
      <c r="B1561" s="1"/>
      <c r="C1561" s="1"/>
      <c r="D1561" s="1"/>
      <c r="E1561" s="8"/>
      <c r="F1561" s="8"/>
      <c r="G1561" s="8"/>
      <c r="H1561" s="5"/>
      <c r="I1561" s="5"/>
      <c r="J1561" s="5"/>
    </row>
    <row r="1562" spans="2:10">
      <c r="B1562" s="1"/>
      <c r="C1562" s="1"/>
      <c r="D1562" s="1"/>
      <c r="E1562" s="8"/>
      <c r="F1562" s="8"/>
      <c r="G1562" s="8"/>
      <c r="H1562" s="5"/>
      <c r="I1562" s="5"/>
      <c r="J1562" s="5"/>
    </row>
    <row r="1563" spans="2:10">
      <c r="B1563" s="1"/>
      <c r="C1563" s="1"/>
      <c r="D1563" s="1"/>
      <c r="E1563" s="8"/>
      <c r="F1563" s="8"/>
      <c r="G1563" s="8"/>
      <c r="H1563" s="5"/>
      <c r="I1563" s="5"/>
      <c r="J1563" s="5"/>
    </row>
    <row r="1564" spans="2:10">
      <c r="B1564" s="1"/>
      <c r="C1564" s="1"/>
      <c r="D1564" s="1"/>
      <c r="E1564" s="8"/>
      <c r="F1564" s="8"/>
      <c r="G1564" s="8"/>
      <c r="H1564" s="5"/>
      <c r="I1564" s="5"/>
      <c r="J1564" s="5"/>
    </row>
    <row r="1565" spans="2:10">
      <c r="B1565" s="1"/>
      <c r="C1565" s="1"/>
      <c r="D1565" s="1"/>
      <c r="E1565" s="8"/>
      <c r="F1565" s="8"/>
      <c r="G1565" s="8"/>
      <c r="H1565" s="5"/>
      <c r="I1565" s="5"/>
      <c r="J1565" s="5"/>
    </row>
    <row r="1566" spans="2:10">
      <c r="B1566" s="1"/>
      <c r="C1566" s="1"/>
      <c r="D1566" s="1"/>
      <c r="E1566" s="8"/>
      <c r="F1566" s="8"/>
      <c r="G1566" s="8"/>
      <c r="H1566" s="5"/>
      <c r="I1566" s="5"/>
      <c r="J1566" s="5"/>
    </row>
    <row r="1567" spans="2:10">
      <c r="B1567" s="1"/>
      <c r="C1567" s="1"/>
      <c r="D1567" s="1"/>
      <c r="E1567" s="8"/>
      <c r="F1567" s="8"/>
      <c r="G1567" s="8"/>
      <c r="H1567" s="5"/>
      <c r="I1567" s="5"/>
      <c r="J1567" s="5"/>
    </row>
    <row r="1568" spans="2:10">
      <c r="B1568" s="1"/>
      <c r="C1568" s="1"/>
      <c r="D1568" s="1"/>
      <c r="E1568" s="8"/>
      <c r="F1568" s="8"/>
      <c r="G1568" s="8"/>
      <c r="H1568" s="5"/>
      <c r="I1568" s="5"/>
      <c r="J1568" s="5"/>
    </row>
    <row r="1569" spans="2:10">
      <c r="B1569" s="1"/>
      <c r="C1569" s="1"/>
      <c r="D1569" s="1"/>
      <c r="E1569" s="8"/>
      <c r="F1569" s="8"/>
      <c r="G1569" s="8"/>
      <c r="H1569" s="5"/>
      <c r="I1569" s="5"/>
      <c r="J1569" s="5"/>
    </row>
    <row r="1570" spans="2:10">
      <c r="B1570" s="1"/>
      <c r="C1570" s="1"/>
      <c r="D1570" s="1"/>
      <c r="E1570" s="8"/>
      <c r="F1570" s="8"/>
      <c r="G1570" s="8"/>
      <c r="H1570" s="5"/>
      <c r="I1570" s="5"/>
      <c r="J1570" s="5"/>
    </row>
    <row r="1571" spans="2:10">
      <c r="B1571" s="1"/>
      <c r="C1571" s="1"/>
      <c r="D1571" s="1"/>
      <c r="E1571" s="8"/>
      <c r="F1571" s="8"/>
      <c r="G1571" s="8"/>
      <c r="H1571" s="5"/>
      <c r="I1571" s="5"/>
      <c r="J1571" s="5"/>
    </row>
    <row r="1572" spans="2:10">
      <c r="B1572" s="1"/>
      <c r="C1572" s="1"/>
      <c r="D1572" s="1"/>
      <c r="E1572" s="8"/>
      <c r="F1572" s="8"/>
      <c r="G1572" s="8"/>
      <c r="H1572" s="5"/>
      <c r="I1572" s="5"/>
      <c r="J1572" s="5"/>
    </row>
    <row r="1573" spans="2:10">
      <c r="B1573" s="1"/>
      <c r="C1573" s="1"/>
      <c r="D1573" s="1"/>
      <c r="E1573" s="8"/>
      <c r="F1573" s="8"/>
      <c r="G1573" s="8"/>
      <c r="H1573" s="5"/>
      <c r="I1573" s="5"/>
      <c r="J1573" s="5"/>
    </row>
    <row r="1574" spans="2:10">
      <c r="B1574" s="1"/>
      <c r="C1574" s="1"/>
      <c r="D1574" s="1"/>
      <c r="E1574" s="8"/>
      <c r="F1574" s="8"/>
      <c r="G1574" s="8"/>
      <c r="H1574" s="5"/>
      <c r="I1574" s="5"/>
      <c r="J1574" s="5"/>
    </row>
    <row r="1575" spans="2:10">
      <c r="B1575" s="1"/>
      <c r="C1575" s="1"/>
      <c r="D1575" s="1"/>
      <c r="E1575" s="8"/>
      <c r="F1575" s="8"/>
      <c r="G1575" s="8"/>
      <c r="H1575" s="5"/>
      <c r="I1575" s="5"/>
      <c r="J1575" s="5"/>
    </row>
    <row r="1576" spans="2:10">
      <c r="B1576" s="1"/>
      <c r="C1576" s="1"/>
      <c r="D1576" s="1"/>
      <c r="E1576" s="8"/>
      <c r="F1576" s="8"/>
      <c r="G1576" s="8"/>
      <c r="H1576" s="5"/>
      <c r="I1576" s="5"/>
      <c r="J1576" s="5"/>
    </row>
    <row r="1577" spans="2:10">
      <c r="B1577" s="1"/>
      <c r="C1577" s="1"/>
      <c r="D1577" s="1"/>
      <c r="E1577" s="8"/>
      <c r="F1577" s="8"/>
      <c r="G1577" s="8"/>
      <c r="H1577" s="5"/>
      <c r="I1577" s="5"/>
      <c r="J1577" s="5"/>
    </row>
    <row r="1578" spans="2:10">
      <c r="B1578" s="1"/>
      <c r="C1578" s="1"/>
      <c r="D1578" s="1"/>
      <c r="E1578" s="8"/>
      <c r="F1578" s="8"/>
      <c r="G1578" s="8"/>
      <c r="H1578" s="5"/>
      <c r="I1578" s="5"/>
      <c r="J1578" s="5"/>
    </row>
    <row r="1579" spans="2:10">
      <c r="B1579" s="1"/>
      <c r="C1579" s="1"/>
      <c r="D1579" s="1"/>
      <c r="E1579" s="8"/>
      <c r="F1579" s="8"/>
      <c r="G1579" s="8"/>
      <c r="H1579" s="5"/>
      <c r="I1579" s="5"/>
      <c r="J1579" s="5"/>
    </row>
    <row r="1580" spans="2:10">
      <c r="B1580" s="1"/>
      <c r="C1580" s="1"/>
      <c r="D1580" s="1"/>
      <c r="E1580" s="8"/>
      <c r="F1580" s="8"/>
      <c r="G1580" s="8"/>
      <c r="H1580" s="5"/>
      <c r="I1580" s="5"/>
      <c r="J1580" s="5"/>
    </row>
    <row r="1581" spans="2:10">
      <c r="B1581" s="1"/>
      <c r="C1581" s="1"/>
      <c r="D1581" s="1"/>
      <c r="E1581" s="8"/>
      <c r="F1581" s="8"/>
      <c r="G1581" s="8"/>
      <c r="H1581" s="5"/>
      <c r="I1581" s="5"/>
      <c r="J1581" s="5"/>
    </row>
    <row r="1582" spans="2:10">
      <c r="B1582" s="1"/>
      <c r="C1582" s="1"/>
      <c r="D1582" s="1"/>
      <c r="E1582" s="8"/>
      <c r="F1582" s="8"/>
      <c r="G1582" s="8"/>
      <c r="H1582" s="5"/>
      <c r="I1582" s="5"/>
      <c r="J1582" s="5"/>
    </row>
    <row r="1583" spans="2:10">
      <c r="B1583" s="1"/>
      <c r="C1583" s="1"/>
      <c r="D1583" s="1"/>
      <c r="E1583" s="8"/>
      <c r="F1583" s="8"/>
      <c r="G1583" s="8"/>
      <c r="H1583" s="5"/>
      <c r="I1583" s="5"/>
      <c r="J1583" s="5"/>
    </row>
    <row r="1584" spans="2:10">
      <c r="B1584" s="1"/>
      <c r="C1584" s="1"/>
      <c r="D1584" s="1"/>
      <c r="E1584" s="8"/>
      <c r="F1584" s="8"/>
      <c r="G1584" s="8"/>
      <c r="H1584" s="5"/>
      <c r="I1584" s="5"/>
      <c r="J1584" s="5"/>
    </row>
    <row r="1585" spans="2:10">
      <c r="B1585" s="1"/>
      <c r="C1585" s="1"/>
      <c r="D1585" s="1"/>
      <c r="E1585" s="8"/>
      <c r="F1585" s="8"/>
      <c r="G1585" s="8"/>
      <c r="H1585" s="5"/>
      <c r="I1585" s="5"/>
      <c r="J1585" s="5"/>
    </row>
    <row r="1586" spans="2:10">
      <c r="B1586" s="1"/>
      <c r="C1586" s="1"/>
      <c r="D1586" s="1"/>
      <c r="E1586" s="8"/>
      <c r="F1586" s="8"/>
      <c r="G1586" s="8"/>
      <c r="H1586" s="5"/>
      <c r="I1586" s="5"/>
      <c r="J1586" s="5"/>
    </row>
    <row r="1587" spans="2:10">
      <c r="B1587" s="1"/>
      <c r="C1587" s="1"/>
      <c r="D1587" s="1"/>
      <c r="E1587" s="8"/>
      <c r="F1587" s="8"/>
      <c r="G1587" s="8"/>
      <c r="H1587" s="5"/>
      <c r="I1587" s="5"/>
      <c r="J1587" s="5"/>
    </row>
    <row r="1588" spans="2:10">
      <c r="B1588" s="1"/>
      <c r="C1588" s="1"/>
      <c r="D1588" s="1"/>
      <c r="E1588" s="8"/>
      <c r="F1588" s="8"/>
      <c r="G1588" s="8"/>
      <c r="H1588" s="5"/>
      <c r="I1588" s="5"/>
      <c r="J1588" s="5"/>
    </row>
    <row r="1589" spans="2:10">
      <c r="B1589" s="1"/>
      <c r="C1589" s="1"/>
      <c r="D1589" s="1"/>
      <c r="E1589" s="8"/>
      <c r="F1589" s="8"/>
      <c r="G1589" s="8"/>
      <c r="H1589" s="5"/>
      <c r="I1589" s="5"/>
      <c r="J1589" s="5"/>
    </row>
    <row r="1590" spans="2:10">
      <c r="B1590" s="1"/>
      <c r="C1590" s="1"/>
      <c r="D1590" s="1"/>
      <c r="E1590" s="8"/>
      <c r="F1590" s="8"/>
      <c r="G1590" s="8"/>
      <c r="H1590" s="5"/>
      <c r="I1590" s="5"/>
      <c r="J1590" s="5"/>
    </row>
    <row r="1591" spans="2:10">
      <c r="B1591" s="1"/>
      <c r="C1591" s="1"/>
      <c r="D1591" s="1"/>
      <c r="E1591" s="8"/>
      <c r="F1591" s="8"/>
      <c r="G1591" s="8"/>
      <c r="H1591" s="5"/>
      <c r="I1591" s="5"/>
      <c r="J1591" s="5"/>
    </row>
    <row r="1592" spans="2:10">
      <c r="B1592" s="1"/>
      <c r="C1592" s="1"/>
      <c r="D1592" s="1"/>
      <c r="E1592" s="8"/>
      <c r="F1592" s="8"/>
      <c r="G1592" s="8"/>
      <c r="H1592" s="5"/>
      <c r="I1592" s="5"/>
      <c r="J1592" s="5"/>
    </row>
    <row r="1593" spans="2:10">
      <c r="B1593" s="1"/>
      <c r="C1593" s="1"/>
      <c r="D1593" s="1"/>
      <c r="E1593" s="8"/>
      <c r="F1593" s="8"/>
      <c r="G1593" s="8"/>
      <c r="H1593" s="5"/>
      <c r="I1593" s="5"/>
      <c r="J1593" s="5"/>
    </row>
    <row r="1594" spans="2:10">
      <c r="B1594" s="1"/>
      <c r="C1594" s="1"/>
      <c r="D1594" s="1"/>
      <c r="E1594" s="8"/>
      <c r="F1594" s="8"/>
      <c r="G1594" s="8"/>
      <c r="H1594" s="5"/>
      <c r="I1594" s="5"/>
      <c r="J1594" s="5"/>
    </row>
    <row r="1595" spans="2:10">
      <c r="B1595" s="1"/>
      <c r="C1595" s="1"/>
      <c r="D1595" s="1"/>
      <c r="E1595" s="8"/>
      <c r="F1595" s="8"/>
      <c r="G1595" s="8"/>
      <c r="H1595" s="5"/>
      <c r="I1595" s="5"/>
      <c r="J1595" s="5"/>
    </row>
    <row r="1596" spans="2:10">
      <c r="B1596" s="1"/>
      <c r="C1596" s="1"/>
      <c r="D1596" s="1"/>
      <c r="E1596" s="8"/>
      <c r="F1596" s="8"/>
      <c r="G1596" s="8"/>
      <c r="H1596" s="5"/>
      <c r="I1596" s="5"/>
      <c r="J1596" s="5"/>
    </row>
    <row r="1597" spans="2:10">
      <c r="B1597" s="1"/>
      <c r="C1597" s="1"/>
      <c r="D1597" s="1"/>
      <c r="E1597" s="8"/>
      <c r="F1597" s="8"/>
      <c r="G1597" s="8"/>
      <c r="H1597" s="5"/>
      <c r="I1597" s="5"/>
      <c r="J1597" s="5"/>
    </row>
    <row r="1598" spans="2:10">
      <c r="B1598" s="1"/>
      <c r="C1598" s="1"/>
      <c r="D1598" s="1"/>
      <c r="E1598" s="8"/>
      <c r="F1598" s="8"/>
      <c r="G1598" s="8"/>
      <c r="H1598" s="5"/>
      <c r="I1598" s="5"/>
      <c r="J1598" s="5"/>
    </row>
    <row r="1599" spans="2:10">
      <c r="B1599" s="1"/>
      <c r="C1599" s="1"/>
      <c r="D1599" s="1"/>
      <c r="E1599" s="8"/>
      <c r="F1599" s="8"/>
      <c r="G1599" s="8"/>
      <c r="H1599" s="5"/>
      <c r="I1599" s="5"/>
      <c r="J1599" s="5"/>
    </row>
    <row r="1600" spans="2:10">
      <c r="B1600" s="1"/>
      <c r="C1600" s="1"/>
      <c r="D1600" s="1"/>
      <c r="E1600" s="8"/>
      <c r="F1600" s="8"/>
      <c r="G1600" s="8"/>
      <c r="H1600" s="5"/>
      <c r="I1600" s="5"/>
      <c r="J1600" s="5"/>
    </row>
    <row r="1601" spans="2:10">
      <c r="B1601" s="1"/>
      <c r="C1601" s="1"/>
      <c r="D1601" s="1"/>
      <c r="E1601" s="8"/>
      <c r="F1601" s="8"/>
      <c r="G1601" s="8"/>
      <c r="H1601" s="5"/>
      <c r="I1601" s="5"/>
      <c r="J1601" s="5"/>
    </row>
    <row r="1602" spans="2:10">
      <c r="B1602" s="1"/>
      <c r="C1602" s="1"/>
      <c r="D1602" s="1"/>
      <c r="E1602" s="8"/>
      <c r="F1602" s="8"/>
      <c r="G1602" s="8"/>
      <c r="H1602" s="5"/>
      <c r="I1602" s="5"/>
      <c r="J1602" s="5"/>
    </row>
    <row r="1603" spans="2:10">
      <c r="B1603" s="1"/>
      <c r="C1603" s="1"/>
      <c r="D1603" s="1"/>
      <c r="E1603" s="8"/>
      <c r="F1603" s="8"/>
      <c r="G1603" s="8"/>
      <c r="H1603" s="5"/>
      <c r="I1603" s="5"/>
      <c r="J1603" s="5"/>
    </row>
    <row r="1604" spans="2:10">
      <c r="B1604" s="1"/>
      <c r="C1604" s="1"/>
      <c r="D1604" s="1"/>
      <c r="E1604" s="8"/>
      <c r="F1604" s="8"/>
      <c r="G1604" s="8"/>
      <c r="H1604" s="5"/>
      <c r="I1604" s="5"/>
      <c r="J1604" s="5"/>
    </row>
    <row r="1605" spans="2:10">
      <c r="B1605" s="1"/>
      <c r="C1605" s="1"/>
      <c r="D1605" s="1"/>
      <c r="E1605" s="8"/>
      <c r="F1605" s="8"/>
      <c r="G1605" s="8"/>
      <c r="H1605" s="5"/>
      <c r="I1605" s="5"/>
      <c r="J1605" s="5"/>
    </row>
    <row r="1606" spans="2:10">
      <c r="B1606" s="1"/>
      <c r="C1606" s="1"/>
      <c r="D1606" s="1"/>
      <c r="E1606" s="8"/>
      <c r="F1606" s="8"/>
      <c r="G1606" s="8"/>
      <c r="H1606" s="5"/>
      <c r="I1606" s="5"/>
      <c r="J1606" s="5"/>
    </row>
    <row r="1607" spans="2:10">
      <c r="B1607" s="1"/>
      <c r="C1607" s="1"/>
      <c r="D1607" s="1"/>
      <c r="E1607" s="8"/>
      <c r="F1607" s="8"/>
      <c r="G1607" s="8"/>
      <c r="H1607" s="5"/>
      <c r="I1607" s="5"/>
      <c r="J1607" s="5"/>
    </row>
    <row r="1608" spans="2:10">
      <c r="B1608" s="1"/>
      <c r="C1608" s="1"/>
      <c r="D1608" s="1"/>
      <c r="E1608" s="8"/>
      <c r="F1608" s="8"/>
      <c r="G1608" s="8"/>
      <c r="H1608" s="5"/>
      <c r="I1608" s="5"/>
      <c r="J1608" s="5"/>
    </row>
    <row r="1609" spans="2:10">
      <c r="B1609" s="1"/>
      <c r="C1609" s="1"/>
      <c r="D1609" s="1"/>
      <c r="E1609" s="8"/>
      <c r="F1609" s="8"/>
      <c r="G1609" s="8"/>
      <c r="H1609" s="5"/>
      <c r="I1609" s="5"/>
      <c r="J1609" s="5"/>
    </row>
    <row r="1610" spans="2:10">
      <c r="B1610" s="1"/>
      <c r="C1610" s="1"/>
      <c r="D1610" s="1"/>
      <c r="E1610" s="8"/>
      <c r="F1610" s="8"/>
      <c r="G1610" s="8"/>
      <c r="H1610" s="5"/>
      <c r="I1610" s="5"/>
      <c r="J1610" s="5"/>
    </row>
    <row r="1611" spans="2:10">
      <c r="B1611" s="1"/>
      <c r="C1611" s="1"/>
      <c r="D1611" s="1"/>
      <c r="E1611" s="8"/>
      <c r="F1611" s="8"/>
      <c r="G1611" s="8"/>
      <c r="H1611" s="5"/>
      <c r="I1611" s="5"/>
      <c r="J1611" s="5"/>
    </row>
    <row r="1612" spans="2:10">
      <c r="B1612" s="1"/>
      <c r="C1612" s="1"/>
      <c r="D1612" s="1"/>
      <c r="E1612" s="8"/>
      <c r="F1612" s="8"/>
      <c r="G1612" s="8"/>
      <c r="H1612" s="5"/>
      <c r="I1612" s="5"/>
      <c r="J1612" s="5"/>
    </row>
    <row r="1613" spans="2:10">
      <c r="B1613" s="1"/>
      <c r="C1613" s="1"/>
      <c r="D1613" s="1"/>
      <c r="E1613" s="8"/>
      <c r="F1613" s="8"/>
      <c r="G1613" s="8"/>
      <c r="H1613" s="5"/>
      <c r="I1613" s="5"/>
      <c r="J1613" s="5"/>
    </row>
    <row r="1614" spans="2:10">
      <c r="B1614" s="1"/>
      <c r="C1614" s="1"/>
      <c r="D1614" s="1"/>
      <c r="E1614" s="8"/>
      <c r="F1614" s="8"/>
      <c r="G1614" s="8"/>
      <c r="H1614" s="5"/>
      <c r="I1614" s="5"/>
      <c r="J1614" s="5"/>
    </row>
    <row r="1615" spans="2:10">
      <c r="B1615" s="1"/>
      <c r="C1615" s="1"/>
      <c r="D1615" s="1"/>
      <c r="E1615" s="8"/>
      <c r="F1615" s="8"/>
      <c r="G1615" s="8"/>
      <c r="H1615" s="5"/>
      <c r="I1615" s="5"/>
      <c r="J1615" s="5"/>
    </row>
    <row r="1616" spans="2:10">
      <c r="B1616" s="1"/>
      <c r="C1616" s="1"/>
      <c r="D1616" s="1"/>
      <c r="E1616" s="8"/>
      <c r="F1616" s="8"/>
      <c r="G1616" s="8"/>
      <c r="H1616" s="5"/>
      <c r="I1616" s="5"/>
      <c r="J1616" s="5"/>
    </row>
    <row r="1617" spans="2:10">
      <c r="B1617" s="1"/>
      <c r="C1617" s="1"/>
      <c r="D1617" s="1"/>
      <c r="E1617" s="8"/>
      <c r="F1617" s="8"/>
      <c r="G1617" s="8"/>
      <c r="H1617" s="5"/>
      <c r="I1617" s="5"/>
      <c r="J1617" s="5"/>
    </row>
    <row r="1618" spans="2:10">
      <c r="B1618" s="1"/>
      <c r="C1618" s="1"/>
      <c r="D1618" s="1"/>
      <c r="E1618" s="8"/>
      <c r="F1618" s="8"/>
      <c r="G1618" s="8"/>
      <c r="H1618" s="5"/>
      <c r="I1618" s="5"/>
      <c r="J1618" s="5"/>
    </row>
    <row r="1619" spans="2:10">
      <c r="B1619" s="1"/>
      <c r="C1619" s="1"/>
      <c r="D1619" s="1"/>
      <c r="E1619" s="8"/>
      <c r="F1619" s="8"/>
      <c r="G1619" s="8"/>
      <c r="H1619" s="5"/>
      <c r="I1619" s="5"/>
      <c r="J1619" s="5"/>
    </row>
    <row r="1620" spans="2:10">
      <c r="B1620" s="1"/>
      <c r="C1620" s="1"/>
      <c r="D1620" s="1"/>
      <c r="E1620" s="8"/>
      <c r="F1620" s="8"/>
      <c r="G1620" s="8"/>
      <c r="H1620" s="5"/>
      <c r="I1620" s="5"/>
      <c r="J1620" s="5"/>
    </row>
    <row r="1621" spans="2:10">
      <c r="B1621" s="1"/>
      <c r="C1621" s="1"/>
      <c r="D1621" s="1"/>
      <c r="E1621" s="8"/>
      <c r="F1621" s="8"/>
      <c r="G1621" s="8"/>
      <c r="H1621" s="5"/>
      <c r="I1621" s="5"/>
      <c r="J1621" s="5"/>
    </row>
    <row r="1622" spans="2:10">
      <c r="B1622" s="1"/>
      <c r="C1622" s="1"/>
      <c r="D1622" s="1"/>
      <c r="E1622" s="8"/>
      <c r="F1622" s="8"/>
      <c r="G1622" s="8"/>
      <c r="H1622" s="5"/>
      <c r="I1622" s="5"/>
      <c r="J1622" s="5"/>
    </row>
    <row r="1623" spans="2:10">
      <c r="B1623" s="1"/>
      <c r="C1623" s="1"/>
      <c r="D1623" s="1"/>
      <c r="E1623" s="8"/>
      <c r="F1623" s="8"/>
      <c r="G1623" s="8"/>
      <c r="H1623" s="5"/>
      <c r="I1623" s="5"/>
      <c r="J1623" s="5"/>
    </row>
    <row r="1624" spans="2:10">
      <c r="B1624" s="1"/>
      <c r="C1624" s="1"/>
      <c r="D1624" s="1"/>
      <c r="E1624" s="8"/>
      <c r="F1624" s="8"/>
      <c r="G1624" s="8"/>
      <c r="H1624" s="5"/>
      <c r="I1624" s="5"/>
      <c r="J1624" s="5"/>
    </row>
    <row r="1625" spans="2:10">
      <c r="B1625" s="1"/>
      <c r="C1625" s="1"/>
      <c r="D1625" s="1"/>
      <c r="E1625" s="8"/>
      <c r="F1625" s="8"/>
      <c r="G1625" s="8"/>
      <c r="H1625" s="5"/>
      <c r="I1625" s="5"/>
      <c r="J1625" s="5"/>
    </row>
    <row r="1626" spans="2:10">
      <c r="B1626" s="1"/>
      <c r="C1626" s="1"/>
      <c r="D1626" s="1"/>
      <c r="E1626" s="8"/>
      <c r="F1626" s="8"/>
      <c r="G1626" s="8"/>
      <c r="H1626" s="5"/>
      <c r="I1626" s="5"/>
      <c r="J1626" s="5"/>
    </row>
    <row r="1627" spans="2:10">
      <c r="B1627" s="1"/>
      <c r="C1627" s="1"/>
      <c r="D1627" s="1"/>
      <c r="E1627" s="8"/>
      <c r="F1627" s="8"/>
      <c r="G1627" s="8"/>
      <c r="H1627" s="5"/>
      <c r="I1627" s="5"/>
      <c r="J1627" s="5"/>
    </row>
    <row r="1628" spans="2:10">
      <c r="B1628" s="1"/>
      <c r="C1628" s="1"/>
      <c r="D1628" s="1"/>
      <c r="E1628" s="8"/>
      <c r="F1628" s="8"/>
      <c r="G1628" s="8"/>
      <c r="H1628" s="5"/>
      <c r="I1628" s="5"/>
      <c r="J1628" s="5"/>
    </row>
    <row r="1629" spans="2:10">
      <c r="B1629" s="1"/>
      <c r="C1629" s="1"/>
      <c r="D1629" s="1"/>
      <c r="E1629" s="8"/>
      <c r="F1629" s="8"/>
      <c r="G1629" s="8"/>
      <c r="H1629" s="5"/>
      <c r="I1629" s="5"/>
      <c r="J1629" s="5"/>
    </row>
    <row r="1630" spans="2:10">
      <c r="B1630" s="1"/>
      <c r="C1630" s="1"/>
      <c r="D1630" s="1"/>
      <c r="E1630" s="8"/>
      <c r="F1630" s="8"/>
      <c r="G1630" s="8"/>
      <c r="H1630" s="5"/>
      <c r="I1630" s="5"/>
      <c r="J1630" s="5"/>
    </row>
    <row r="1631" spans="2:10">
      <c r="B1631" s="1"/>
      <c r="C1631" s="1"/>
      <c r="D1631" s="1"/>
      <c r="E1631" s="8"/>
      <c r="F1631" s="8"/>
      <c r="G1631" s="8"/>
      <c r="H1631" s="5"/>
      <c r="I1631" s="5"/>
      <c r="J1631" s="5"/>
    </row>
    <row r="1632" spans="2:10">
      <c r="B1632" s="1"/>
      <c r="C1632" s="1"/>
      <c r="D1632" s="1"/>
      <c r="E1632" s="8"/>
      <c r="F1632" s="8"/>
      <c r="G1632" s="8"/>
      <c r="H1632" s="5"/>
      <c r="I1632" s="5"/>
      <c r="J1632" s="5"/>
    </row>
    <row r="1633" spans="2:10">
      <c r="B1633" s="1"/>
      <c r="C1633" s="1"/>
      <c r="D1633" s="1"/>
      <c r="E1633" s="8"/>
      <c r="F1633" s="8"/>
      <c r="G1633" s="8"/>
      <c r="H1633" s="5"/>
      <c r="I1633" s="5"/>
      <c r="J1633" s="5"/>
    </row>
    <row r="1634" spans="2:10">
      <c r="B1634" s="1"/>
      <c r="C1634" s="1"/>
      <c r="D1634" s="1"/>
      <c r="E1634" s="8"/>
      <c r="F1634" s="8"/>
      <c r="G1634" s="8"/>
      <c r="H1634" s="5"/>
      <c r="I1634" s="5"/>
      <c r="J1634" s="5"/>
    </row>
    <row r="1635" spans="2:10">
      <c r="B1635" s="1"/>
      <c r="C1635" s="1"/>
      <c r="D1635" s="1"/>
      <c r="E1635" s="8"/>
      <c r="F1635" s="8"/>
      <c r="G1635" s="8"/>
      <c r="H1635" s="5"/>
      <c r="I1635" s="5"/>
      <c r="J1635" s="5"/>
    </row>
    <row r="1636" spans="2:10">
      <c r="B1636" s="1"/>
      <c r="C1636" s="1"/>
      <c r="D1636" s="1"/>
      <c r="E1636" s="8"/>
      <c r="F1636" s="8"/>
      <c r="G1636" s="8"/>
      <c r="H1636" s="5"/>
      <c r="I1636" s="5"/>
      <c r="J1636" s="5"/>
    </row>
    <row r="1637" spans="2:10">
      <c r="B1637" s="1"/>
      <c r="C1637" s="1"/>
      <c r="D1637" s="1"/>
      <c r="E1637" s="8"/>
      <c r="F1637" s="8"/>
      <c r="G1637" s="8"/>
      <c r="H1637" s="5"/>
      <c r="I1637" s="5"/>
      <c r="J1637" s="5"/>
    </row>
    <row r="1638" spans="2:10">
      <c r="B1638" s="1"/>
      <c r="C1638" s="1"/>
      <c r="D1638" s="1"/>
      <c r="E1638" s="8"/>
      <c r="F1638" s="8"/>
      <c r="G1638" s="8"/>
      <c r="H1638" s="5"/>
      <c r="I1638" s="5"/>
      <c r="J1638" s="5"/>
    </row>
    <row r="1639" spans="2:10">
      <c r="B1639" s="1"/>
      <c r="C1639" s="1"/>
      <c r="D1639" s="1"/>
      <c r="E1639" s="8"/>
      <c r="F1639" s="8"/>
      <c r="G1639" s="8"/>
      <c r="H1639" s="5"/>
      <c r="I1639" s="5"/>
      <c r="J1639" s="5"/>
    </row>
    <row r="1640" spans="2:10">
      <c r="B1640" s="1"/>
      <c r="C1640" s="1"/>
      <c r="D1640" s="1"/>
      <c r="E1640" s="8"/>
      <c r="F1640" s="8"/>
      <c r="G1640" s="8"/>
      <c r="H1640" s="5"/>
      <c r="I1640" s="5"/>
      <c r="J1640" s="5"/>
    </row>
    <row r="1641" spans="2:10">
      <c r="B1641" s="1"/>
      <c r="C1641" s="1"/>
      <c r="D1641" s="1"/>
      <c r="E1641" s="8"/>
      <c r="F1641" s="8"/>
      <c r="G1641" s="8"/>
      <c r="H1641" s="5"/>
      <c r="I1641" s="5"/>
      <c r="J1641" s="5"/>
    </row>
    <row r="1642" spans="2:10">
      <c r="B1642" s="1"/>
      <c r="C1642" s="1"/>
      <c r="D1642" s="1"/>
      <c r="E1642" s="8"/>
      <c r="F1642" s="8"/>
      <c r="G1642" s="8"/>
      <c r="H1642" s="5"/>
      <c r="I1642" s="5"/>
      <c r="J1642" s="5"/>
    </row>
    <row r="1643" spans="2:10">
      <c r="B1643" s="1"/>
      <c r="C1643" s="1"/>
      <c r="D1643" s="1"/>
      <c r="E1643" s="8"/>
      <c r="F1643" s="8"/>
      <c r="G1643" s="8"/>
      <c r="H1643" s="5"/>
      <c r="I1643" s="5"/>
      <c r="J1643" s="5"/>
    </row>
    <row r="1644" spans="2:10">
      <c r="B1644" s="1"/>
      <c r="C1644" s="1"/>
      <c r="D1644" s="1"/>
      <c r="E1644" s="8"/>
      <c r="F1644" s="8"/>
      <c r="G1644" s="8"/>
      <c r="H1644" s="5"/>
      <c r="I1644" s="5"/>
      <c r="J1644" s="5"/>
    </row>
    <row r="1645" spans="2:10">
      <c r="B1645" s="1"/>
      <c r="C1645" s="1"/>
      <c r="D1645" s="1"/>
      <c r="E1645" s="8"/>
      <c r="F1645" s="8"/>
      <c r="G1645" s="8"/>
      <c r="H1645" s="5"/>
      <c r="I1645" s="5"/>
      <c r="J1645" s="5"/>
    </row>
    <row r="1646" spans="2:10">
      <c r="B1646" s="1"/>
      <c r="C1646" s="1"/>
      <c r="D1646" s="1"/>
      <c r="E1646" s="8"/>
      <c r="F1646" s="8"/>
      <c r="G1646" s="8"/>
      <c r="H1646" s="5"/>
      <c r="I1646" s="5"/>
      <c r="J1646" s="5"/>
    </row>
    <row r="1647" spans="2:10">
      <c r="B1647" s="1"/>
      <c r="C1647" s="1"/>
      <c r="D1647" s="1"/>
      <c r="E1647" s="8"/>
      <c r="F1647" s="8"/>
      <c r="G1647" s="8"/>
      <c r="H1647" s="5"/>
      <c r="I1647" s="5"/>
      <c r="J1647" s="5"/>
    </row>
    <row r="1648" spans="2:10">
      <c r="B1648" s="1"/>
      <c r="C1648" s="1"/>
      <c r="D1648" s="1"/>
      <c r="E1648" s="8"/>
      <c r="F1648" s="8"/>
      <c r="G1648" s="8"/>
      <c r="H1648" s="5"/>
      <c r="I1648" s="5"/>
      <c r="J1648" s="5"/>
    </row>
    <row r="1649" spans="2:10">
      <c r="B1649" s="1"/>
      <c r="C1649" s="1"/>
      <c r="D1649" s="1"/>
      <c r="E1649" s="8"/>
      <c r="F1649" s="8"/>
      <c r="G1649" s="8"/>
      <c r="H1649" s="5"/>
      <c r="I1649" s="5"/>
      <c r="J1649" s="5"/>
    </row>
    <row r="1650" spans="2:10">
      <c r="B1650" s="1"/>
      <c r="C1650" s="1"/>
      <c r="D1650" s="1"/>
      <c r="E1650" s="8"/>
      <c r="F1650" s="8"/>
      <c r="G1650" s="8"/>
      <c r="H1650" s="5"/>
      <c r="I1650" s="5"/>
      <c r="J1650" s="5"/>
    </row>
    <row r="1651" spans="2:10">
      <c r="B1651" s="1"/>
      <c r="C1651" s="1"/>
      <c r="D1651" s="1"/>
      <c r="E1651" s="8"/>
      <c r="F1651" s="8"/>
      <c r="G1651" s="8"/>
      <c r="H1651" s="5"/>
      <c r="I1651" s="5"/>
      <c r="J1651" s="5"/>
    </row>
    <row r="1652" spans="2:10">
      <c r="B1652" s="1"/>
      <c r="C1652" s="1"/>
      <c r="D1652" s="1"/>
      <c r="E1652" s="8"/>
      <c r="F1652" s="8"/>
      <c r="G1652" s="8"/>
      <c r="H1652" s="5"/>
      <c r="I1652" s="5"/>
      <c r="J1652" s="5"/>
    </row>
    <row r="1653" spans="2:10">
      <c r="B1653" s="1"/>
      <c r="C1653" s="1"/>
      <c r="D1653" s="1"/>
      <c r="E1653" s="8"/>
      <c r="F1653" s="8"/>
      <c r="G1653" s="8"/>
      <c r="H1653" s="5"/>
      <c r="I1653" s="5"/>
      <c r="J1653" s="5"/>
    </row>
    <row r="1654" spans="2:10">
      <c r="B1654" s="1"/>
      <c r="C1654" s="1"/>
      <c r="D1654" s="1"/>
      <c r="E1654" s="8"/>
      <c r="F1654" s="8"/>
      <c r="G1654" s="8"/>
      <c r="H1654" s="5"/>
      <c r="I1654" s="5"/>
      <c r="J1654" s="5"/>
    </row>
    <row r="1655" spans="2:10">
      <c r="B1655" s="1"/>
      <c r="C1655" s="1"/>
      <c r="D1655" s="1"/>
      <c r="E1655" s="8"/>
      <c r="F1655" s="8"/>
      <c r="G1655" s="8"/>
      <c r="H1655" s="5"/>
      <c r="I1655" s="5"/>
      <c r="J1655" s="5"/>
    </row>
    <row r="1656" spans="2:10">
      <c r="B1656" s="1"/>
      <c r="C1656" s="1"/>
      <c r="D1656" s="1"/>
      <c r="E1656" s="8"/>
      <c r="F1656" s="8"/>
      <c r="G1656" s="8"/>
      <c r="H1656" s="5"/>
      <c r="I1656" s="5"/>
      <c r="J1656" s="5"/>
    </row>
    <row r="1657" spans="2:10">
      <c r="B1657" s="1"/>
      <c r="C1657" s="1"/>
      <c r="D1657" s="1"/>
      <c r="E1657" s="8"/>
      <c r="F1657" s="8"/>
      <c r="G1657" s="8"/>
      <c r="H1657" s="5"/>
      <c r="I1657" s="5"/>
      <c r="J1657" s="5"/>
    </row>
    <row r="1658" spans="2:10">
      <c r="B1658" s="1"/>
      <c r="C1658" s="1"/>
      <c r="D1658" s="1"/>
      <c r="E1658" s="8"/>
      <c r="F1658" s="8"/>
      <c r="G1658" s="8"/>
      <c r="H1658" s="5"/>
      <c r="I1658" s="5"/>
      <c r="J1658" s="5"/>
    </row>
    <row r="1659" spans="2:10">
      <c r="B1659" s="1"/>
      <c r="C1659" s="1"/>
      <c r="D1659" s="1"/>
      <c r="E1659" s="8"/>
      <c r="F1659" s="8"/>
      <c r="G1659" s="8"/>
      <c r="H1659" s="5"/>
      <c r="I1659" s="5"/>
      <c r="J1659" s="5"/>
    </row>
    <row r="1660" spans="2:10">
      <c r="B1660" s="1"/>
      <c r="C1660" s="1"/>
      <c r="D1660" s="1"/>
      <c r="E1660" s="8"/>
      <c r="F1660" s="8"/>
      <c r="G1660" s="8"/>
      <c r="H1660" s="5"/>
      <c r="I1660" s="5"/>
      <c r="J1660" s="5"/>
    </row>
    <row r="1661" spans="2:10">
      <c r="B1661" s="1"/>
      <c r="C1661" s="1"/>
      <c r="D1661" s="1"/>
      <c r="E1661" s="8"/>
      <c r="F1661" s="8"/>
      <c r="G1661" s="8"/>
      <c r="H1661" s="5"/>
      <c r="I1661" s="5"/>
      <c r="J1661" s="5"/>
    </row>
    <row r="1662" spans="2:10">
      <c r="B1662" s="1"/>
      <c r="C1662" s="1"/>
      <c r="D1662" s="1"/>
      <c r="E1662" s="8"/>
      <c r="F1662" s="8"/>
      <c r="G1662" s="8"/>
      <c r="H1662" s="5"/>
      <c r="I1662" s="5"/>
      <c r="J1662" s="5"/>
    </row>
    <row r="1663" spans="2:10">
      <c r="B1663" s="1"/>
      <c r="C1663" s="1"/>
      <c r="D1663" s="1"/>
      <c r="E1663" s="8"/>
      <c r="F1663" s="8"/>
      <c r="G1663" s="8"/>
      <c r="H1663" s="5"/>
      <c r="I1663" s="5"/>
      <c r="J1663" s="5"/>
    </row>
    <row r="1664" spans="2:10">
      <c r="B1664" s="1"/>
      <c r="C1664" s="1"/>
      <c r="D1664" s="1"/>
      <c r="E1664" s="8"/>
      <c r="F1664" s="8"/>
      <c r="G1664" s="8"/>
      <c r="H1664" s="5"/>
      <c r="I1664" s="5"/>
      <c r="J1664" s="5"/>
    </row>
    <row r="1665" spans="2:10">
      <c r="B1665" s="1"/>
      <c r="C1665" s="1"/>
      <c r="D1665" s="1"/>
      <c r="E1665" s="8"/>
      <c r="F1665" s="8"/>
      <c r="G1665" s="8"/>
      <c r="H1665" s="5"/>
      <c r="I1665" s="5"/>
      <c r="J1665" s="5"/>
    </row>
    <row r="1666" spans="2:10">
      <c r="B1666" s="1"/>
      <c r="C1666" s="1"/>
      <c r="D1666" s="1"/>
      <c r="E1666" s="8"/>
      <c r="F1666" s="8"/>
      <c r="G1666" s="8"/>
      <c r="H1666" s="5"/>
      <c r="I1666" s="5"/>
      <c r="J1666" s="5"/>
    </row>
    <row r="1667" spans="2:10">
      <c r="B1667" s="1"/>
      <c r="C1667" s="1"/>
      <c r="D1667" s="1"/>
      <c r="E1667" s="8"/>
      <c r="F1667" s="8"/>
      <c r="G1667" s="8"/>
      <c r="H1667" s="5"/>
      <c r="I1667" s="5"/>
      <c r="J1667" s="5"/>
    </row>
    <row r="1668" spans="2:10">
      <c r="B1668" s="1"/>
      <c r="C1668" s="1"/>
      <c r="D1668" s="1"/>
      <c r="E1668" s="8"/>
      <c r="F1668" s="8"/>
      <c r="G1668" s="8"/>
      <c r="H1668" s="5"/>
      <c r="I1668" s="5"/>
      <c r="J1668" s="5"/>
    </row>
    <row r="1669" spans="2:10">
      <c r="B1669" s="1"/>
      <c r="C1669" s="1"/>
      <c r="D1669" s="1"/>
      <c r="E1669" s="8"/>
      <c r="F1669" s="8"/>
      <c r="G1669" s="8"/>
      <c r="H1669" s="5"/>
      <c r="I1669" s="5"/>
      <c r="J1669" s="5"/>
    </row>
    <row r="1670" spans="2:10">
      <c r="B1670" s="1"/>
      <c r="C1670" s="1"/>
      <c r="D1670" s="1"/>
      <c r="E1670" s="8"/>
      <c r="F1670" s="8"/>
      <c r="G1670" s="8"/>
      <c r="H1670" s="5"/>
      <c r="I1670" s="5"/>
      <c r="J1670" s="5"/>
    </row>
    <row r="1671" spans="2:10">
      <c r="B1671" s="1"/>
      <c r="C1671" s="1"/>
      <c r="D1671" s="1"/>
      <c r="E1671" s="8"/>
      <c r="F1671" s="8"/>
      <c r="G1671" s="8"/>
      <c r="H1671" s="5"/>
      <c r="I1671" s="5"/>
      <c r="J1671" s="5"/>
    </row>
    <row r="1672" spans="2:10">
      <c r="B1672" s="1"/>
      <c r="C1672" s="1"/>
      <c r="D1672" s="1"/>
      <c r="E1672" s="8"/>
      <c r="F1672" s="8"/>
      <c r="G1672" s="8"/>
      <c r="H1672" s="5"/>
      <c r="I1672" s="5"/>
      <c r="J1672" s="5"/>
    </row>
    <row r="1673" spans="2:10">
      <c r="B1673" s="1"/>
      <c r="C1673" s="1"/>
      <c r="D1673" s="1"/>
      <c r="E1673" s="8"/>
      <c r="F1673" s="8"/>
      <c r="G1673" s="8"/>
      <c r="H1673" s="5"/>
      <c r="I1673" s="5"/>
      <c r="J1673" s="5"/>
    </row>
    <row r="1674" spans="2:10">
      <c r="B1674" s="1"/>
      <c r="C1674" s="1"/>
      <c r="D1674" s="1"/>
      <c r="E1674" s="8"/>
      <c r="F1674" s="8"/>
      <c r="G1674" s="8"/>
      <c r="H1674" s="5"/>
      <c r="I1674" s="5"/>
      <c r="J1674" s="5"/>
    </row>
    <row r="1675" spans="2:10">
      <c r="B1675" s="1"/>
      <c r="C1675" s="1"/>
      <c r="D1675" s="1"/>
      <c r="E1675" s="8"/>
      <c r="F1675" s="8"/>
      <c r="G1675" s="8"/>
      <c r="H1675" s="5"/>
      <c r="I1675" s="5"/>
      <c r="J1675" s="5"/>
    </row>
    <row r="1676" spans="2:10">
      <c r="B1676" s="1"/>
      <c r="C1676" s="1"/>
      <c r="D1676" s="1"/>
      <c r="E1676" s="8"/>
      <c r="F1676" s="8"/>
      <c r="G1676" s="8"/>
      <c r="H1676" s="5"/>
      <c r="I1676" s="5"/>
      <c r="J1676" s="5"/>
    </row>
    <row r="1677" spans="2:10">
      <c r="B1677" s="1"/>
      <c r="C1677" s="1"/>
      <c r="D1677" s="1"/>
      <c r="E1677" s="8"/>
      <c r="F1677" s="8"/>
      <c r="G1677" s="8"/>
      <c r="H1677" s="5"/>
      <c r="I1677" s="5"/>
      <c r="J1677" s="5"/>
    </row>
    <row r="1678" spans="2:10">
      <c r="B1678" s="1"/>
      <c r="C1678" s="1"/>
      <c r="D1678" s="1"/>
      <c r="E1678" s="8"/>
      <c r="F1678" s="8"/>
      <c r="G1678" s="8"/>
      <c r="H1678" s="5"/>
      <c r="I1678" s="5"/>
      <c r="J1678" s="5"/>
    </row>
    <row r="1679" spans="2:10">
      <c r="B1679" s="1"/>
      <c r="C1679" s="1"/>
      <c r="D1679" s="1"/>
      <c r="E1679" s="8"/>
      <c r="F1679" s="8"/>
      <c r="G1679" s="8"/>
      <c r="H1679" s="5"/>
      <c r="I1679" s="5"/>
      <c r="J1679" s="5"/>
    </row>
    <row r="1680" spans="2:10">
      <c r="B1680" s="1"/>
      <c r="C1680" s="1"/>
      <c r="D1680" s="1"/>
      <c r="E1680" s="8"/>
      <c r="F1680" s="8"/>
      <c r="G1680" s="8"/>
      <c r="H1680" s="5"/>
      <c r="I1680" s="5"/>
      <c r="J1680" s="5"/>
    </row>
    <row r="1681" spans="2:10">
      <c r="B1681" s="1"/>
      <c r="C1681" s="1"/>
      <c r="D1681" s="1"/>
      <c r="E1681" s="8"/>
      <c r="F1681" s="8"/>
      <c r="G1681" s="8"/>
      <c r="H1681" s="5"/>
      <c r="I1681" s="5"/>
      <c r="J1681" s="5"/>
    </row>
    <row r="1682" spans="2:10">
      <c r="B1682" s="1"/>
      <c r="C1682" s="1"/>
      <c r="D1682" s="1"/>
      <c r="E1682" s="8"/>
      <c r="F1682" s="8"/>
      <c r="G1682" s="8"/>
      <c r="H1682" s="5"/>
      <c r="I1682" s="5"/>
      <c r="J1682" s="5"/>
    </row>
    <row r="1683" spans="2:10">
      <c r="B1683" s="1"/>
      <c r="C1683" s="1"/>
      <c r="D1683" s="1"/>
      <c r="E1683" s="8"/>
      <c r="F1683" s="8"/>
      <c r="G1683" s="8"/>
      <c r="H1683" s="5"/>
      <c r="I1683" s="5"/>
      <c r="J1683" s="5"/>
    </row>
    <row r="1684" spans="2:10">
      <c r="B1684" s="1"/>
      <c r="C1684" s="1"/>
      <c r="D1684" s="1"/>
      <c r="E1684" s="8"/>
      <c r="F1684" s="8"/>
      <c r="G1684" s="8"/>
      <c r="H1684" s="5"/>
      <c r="I1684" s="5"/>
      <c r="J1684" s="5"/>
    </row>
    <row r="1685" spans="2:10">
      <c r="B1685" s="1"/>
      <c r="C1685" s="1"/>
      <c r="D1685" s="1"/>
      <c r="E1685" s="8"/>
      <c r="F1685" s="8"/>
      <c r="G1685" s="8"/>
      <c r="H1685" s="5"/>
      <c r="I1685" s="5"/>
      <c r="J1685" s="5"/>
    </row>
    <row r="1686" spans="2:10">
      <c r="B1686" s="1"/>
      <c r="C1686" s="1"/>
      <c r="D1686" s="1"/>
      <c r="E1686" s="8"/>
      <c r="F1686" s="8"/>
      <c r="G1686" s="8"/>
      <c r="H1686" s="5"/>
      <c r="I1686" s="5"/>
      <c r="J1686" s="5"/>
    </row>
    <row r="1687" spans="2:10">
      <c r="B1687" s="1"/>
      <c r="C1687" s="1"/>
      <c r="D1687" s="1"/>
      <c r="E1687" s="8"/>
      <c r="F1687" s="8"/>
      <c r="G1687" s="8"/>
      <c r="H1687" s="5"/>
      <c r="I1687" s="5"/>
      <c r="J1687" s="5"/>
    </row>
    <row r="1688" spans="2:10">
      <c r="B1688" s="1"/>
      <c r="C1688" s="1"/>
      <c r="D1688" s="1"/>
      <c r="E1688" s="8"/>
      <c r="F1688" s="8"/>
      <c r="G1688" s="8"/>
      <c r="H1688" s="5"/>
      <c r="I1688" s="5"/>
      <c r="J1688" s="5"/>
    </row>
    <row r="1689" spans="2:10">
      <c r="B1689" s="1"/>
      <c r="C1689" s="1"/>
      <c r="D1689" s="1"/>
      <c r="E1689" s="8"/>
      <c r="F1689" s="8"/>
      <c r="G1689" s="8"/>
      <c r="H1689" s="5"/>
      <c r="I1689" s="5"/>
      <c r="J1689" s="5"/>
    </row>
    <row r="1690" spans="2:10">
      <c r="B1690" s="1"/>
      <c r="C1690" s="1"/>
      <c r="D1690" s="1"/>
      <c r="E1690" s="8"/>
      <c r="F1690" s="8"/>
      <c r="G1690" s="8"/>
      <c r="H1690" s="5"/>
      <c r="I1690" s="5"/>
      <c r="J1690" s="5"/>
    </row>
    <row r="1691" spans="2:10">
      <c r="B1691" s="1"/>
      <c r="C1691" s="1"/>
      <c r="D1691" s="1"/>
      <c r="E1691" s="8"/>
      <c r="F1691" s="8"/>
      <c r="G1691" s="8"/>
      <c r="H1691" s="5"/>
      <c r="I1691" s="5"/>
      <c r="J1691" s="5"/>
    </row>
    <row r="1692" spans="2:10">
      <c r="B1692" s="1"/>
      <c r="C1692" s="1"/>
      <c r="D1692" s="1"/>
      <c r="E1692" s="8"/>
      <c r="F1692" s="8"/>
      <c r="G1692" s="8"/>
      <c r="H1692" s="5"/>
      <c r="I1692" s="5"/>
      <c r="J1692" s="5"/>
    </row>
    <row r="1693" spans="2:10">
      <c r="B1693" s="1"/>
      <c r="C1693" s="1"/>
      <c r="D1693" s="1"/>
      <c r="E1693" s="8"/>
      <c r="F1693" s="8"/>
      <c r="G1693" s="8"/>
      <c r="H1693" s="5"/>
      <c r="I1693" s="5"/>
      <c r="J1693" s="5"/>
    </row>
    <row r="1694" spans="2:10">
      <c r="B1694" s="1"/>
      <c r="C1694" s="1"/>
      <c r="D1694" s="1"/>
      <c r="E1694" s="8"/>
      <c r="F1694" s="8"/>
      <c r="G1694" s="8"/>
      <c r="H1694" s="5"/>
      <c r="I1694" s="5"/>
      <c r="J1694" s="5"/>
    </row>
    <row r="1695" spans="2:10">
      <c r="B1695" s="1"/>
      <c r="C1695" s="1"/>
      <c r="D1695" s="1"/>
      <c r="E1695" s="8"/>
      <c r="F1695" s="8"/>
      <c r="G1695" s="8"/>
      <c r="H1695" s="5"/>
      <c r="I1695" s="5"/>
      <c r="J1695" s="5"/>
    </row>
    <row r="1696" spans="2:10">
      <c r="B1696" s="1"/>
      <c r="C1696" s="1"/>
      <c r="D1696" s="1"/>
      <c r="E1696" s="8"/>
      <c r="F1696" s="8"/>
      <c r="G1696" s="8"/>
      <c r="H1696" s="5"/>
      <c r="I1696" s="5"/>
      <c r="J1696" s="5"/>
    </row>
    <row r="1697" spans="2:10">
      <c r="B1697" s="1"/>
      <c r="C1697" s="1"/>
      <c r="D1697" s="1"/>
      <c r="E1697" s="8"/>
      <c r="F1697" s="8"/>
      <c r="G1697" s="8"/>
      <c r="H1697" s="5"/>
      <c r="I1697" s="5"/>
      <c r="J1697" s="5"/>
    </row>
    <row r="1698" spans="2:10">
      <c r="B1698" s="1"/>
      <c r="C1698" s="1"/>
      <c r="D1698" s="1"/>
      <c r="E1698" s="8"/>
      <c r="F1698" s="8"/>
      <c r="G1698" s="8"/>
      <c r="H1698" s="5"/>
      <c r="I1698" s="5"/>
      <c r="J1698" s="5"/>
    </row>
    <row r="1699" spans="2:10">
      <c r="B1699" s="1"/>
      <c r="C1699" s="1"/>
      <c r="D1699" s="1"/>
      <c r="E1699" s="8"/>
      <c r="F1699" s="8"/>
      <c r="G1699" s="8"/>
      <c r="H1699" s="5"/>
      <c r="I1699" s="5"/>
      <c r="J1699" s="5"/>
    </row>
    <row r="1700" spans="2:10">
      <c r="B1700" s="1"/>
      <c r="C1700" s="1"/>
      <c r="D1700" s="1"/>
      <c r="E1700" s="8"/>
      <c r="F1700" s="8"/>
      <c r="G1700" s="8"/>
      <c r="H1700" s="5"/>
      <c r="I1700" s="5"/>
      <c r="J1700" s="5"/>
    </row>
    <row r="1701" spans="2:10">
      <c r="B1701" s="1"/>
      <c r="C1701" s="1"/>
      <c r="D1701" s="1"/>
      <c r="E1701" s="8"/>
      <c r="F1701" s="8"/>
      <c r="G1701" s="8"/>
      <c r="H1701" s="5"/>
      <c r="I1701" s="5"/>
      <c r="J1701" s="5"/>
    </row>
    <row r="1702" spans="2:10">
      <c r="B1702" s="1"/>
      <c r="C1702" s="1"/>
      <c r="D1702" s="1"/>
      <c r="E1702" s="8"/>
      <c r="F1702" s="8"/>
      <c r="G1702" s="8"/>
      <c r="H1702" s="5"/>
      <c r="I1702" s="5"/>
      <c r="J1702" s="5"/>
    </row>
    <row r="1703" spans="2:10">
      <c r="B1703" s="1"/>
      <c r="C1703" s="1"/>
      <c r="D1703" s="1"/>
      <c r="E1703" s="8"/>
      <c r="F1703" s="8"/>
      <c r="G1703" s="8"/>
      <c r="H1703" s="5"/>
      <c r="I1703" s="5"/>
      <c r="J1703" s="5"/>
    </row>
    <row r="1704" spans="2:10">
      <c r="B1704" s="1"/>
      <c r="C1704" s="1"/>
      <c r="D1704" s="1"/>
      <c r="E1704" s="8"/>
      <c r="F1704" s="8"/>
      <c r="G1704" s="8"/>
      <c r="H1704" s="5"/>
      <c r="I1704" s="5"/>
      <c r="J1704" s="5"/>
    </row>
    <row r="1705" spans="2:10">
      <c r="B1705" s="1"/>
      <c r="C1705" s="1"/>
      <c r="D1705" s="1"/>
      <c r="E1705" s="8"/>
      <c r="F1705" s="8"/>
      <c r="G1705" s="8"/>
      <c r="H1705" s="5"/>
      <c r="I1705" s="5"/>
      <c r="J1705" s="5"/>
    </row>
    <row r="1706" spans="2:10">
      <c r="B1706" s="1"/>
      <c r="C1706" s="1"/>
      <c r="D1706" s="1"/>
      <c r="E1706" s="8"/>
      <c r="F1706" s="8"/>
      <c r="G1706" s="8"/>
      <c r="H1706" s="5"/>
      <c r="I1706" s="5"/>
      <c r="J1706" s="5"/>
    </row>
    <row r="1707" spans="2:10">
      <c r="B1707" s="1"/>
      <c r="C1707" s="1"/>
      <c r="D1707" s="1"/>
      <c r="E1707" s="8"/>
      <c r="F1707" s="8"/>
      <c r="G1707" s="8"/>
      <c r="H1707" s="5"/>
      <c r="I1707" s="5"/>
      <c r="J1707" s="5"/>
    </row>
    <row r="1708" spans="2:10">
      <c r="B1708" s="1"/>
      <c r="C1708" s="1"/>
      <c r="D1708" s="1"/>
      <c r="E1708" s="8"/>
      <c r="F1708" s="8"/>
      <c r="G1708" s="8"/>
      <c r="H1708" s="5"/>
      <c r="I1708" s="5"/>
      <c r="J1708" s="5"/>
    </row>
    <row r="1709" spans="2:10">
      <c r="B1709" s="1"/>
      <c r="C1709" s="1"/>
      <c r="D1709" s="1"/>
      <c r="E1709" s="8"/>
      <c r="F1709" s="8"/>
      <c r="G1709" s="8"/>
      <c r="H1709" s="5"/>
      <c r="I1709" s="5"/>
      <c r="J1709" s="5"/>
    </row>
    <row r="1710" spans="2:10">
      <c r="B1710" s="1"/>
      <c r="C1710" s="1"/>
      <c r="D1710" s="1"/>
      <c r="E1710" s="8"/>
      <c r="F1710" s="8"/>
      <c r="G1710" s="8"/>
      <c r="H1710" s="5"/>
      <c r="I1710" s="5"/>
      <c r="J1710" s="5"/>
    </row>
    <row r="1711" spans="2:10">
      <c r="B1711" s="1"/>
      <c r="C1711" s="1"/>
      <c r="D1711" s="1"/>
      <c r="E1711" s="8"/>
      <c r="F1711" s="8"/>
      <c r="G1711" s="8"/>
      <c r="H1711" s="5"/>
      <c r="I1711" s="5"/>
      <c r="J1711" s="5"/>
    </row>
    <row r="1712" spans="2:10">
      <c r="B1712" s="1"/>
      <c r="C1712" s="1"/>
      <c r="D1712" s="1"/>
      <c r="E1712" s="8"/>
      <c r="F1712" s="8"/>
      <c r="G1712" s="8"/>
      <c r="H1712" s="5"/>
      <c r="I1712" s="5"/>
      <c r="J1712" s="5"/>
    </row>
    <row r="1713" spans="2:10">
      <c r="B1713" s="1"/>
      <c r="C1713" s="1"/>
      <c r="D1713" s="1"/>
      <c r="E1713" s="8"/>
      <c r="F1713" s="8"/>
      <c r="G1713" s="8"/>
      <c r="H1713" s="5"/>
      <c r="I1713" s="5"/>
      <c r="J1713" s="5"/>
    </row>
    <row r="1714" spans="2:10">
      <c r="B1714" s="1"/>
      <c r="C1714" s="1"/>
      <c r="D1714" s="1"/>
      <c r="E1714" s="8"/>
      <c r="F1714" s="8"/>
      <c r="G1714" s="8"/>
      <c r="H1714" s="5"/>
      <c r="I1714" s="5"/>
      <c r="J1714" s="5"/>
    </row>
    <row r="1715" spans="2:10">
      <c r="B1715" s="1"/>
      <c r="C1715" s="1"/>
      <c r="D1715" s="1"/>
      <c r="E1715" s="8"/>
      <c r="F1715" s="8"/>
      <c r="G1715" s="8"/>
      <c r="H1715" s="5"/>
      <c r="I1715" s="5"/>
      <c r="J1715" s="5"/>
    </row>
    <row r="1716" spans="2:10">
      <c r="B1716" s="1"/>
      <c r="C1716" s="1"/>
      <c r="D1716" s="1"/>
      <c r="E1716" s="8"/>
      <c r="F1716" s="8"/>
      <c r="G1716" s="8"/>
      <c r="H1716" s="5"/>
      <c r="I1716" s="5"/>
      <c r="J1716" s="5"/>
    </row>
    <row r="1717" spans="2:10">
      <c r="B1717" s="1"/>
      <c r="C1717" s="1"/>
      <c r="D1717" s="1"/>
      <c r="E1717" s="8"/>
      <c r="F1717" s="8"/>
      <c r="G1717" s="8"/>
      <c r="H1717" s="5"/>
      <c r="I1717" s="5"/>
      <c r="J1717" s="5"/>
    </row>
    <row r="1718" spans="2:10">
      <c r="B1718" s="1"/>
      <c r="C1718" s="1"/>
      <c r="D1718" s="1"/>
      <c r="E1718" s="8"/>
      <c r="F1718" s="8"/>
      <c r="G1718" s="8"/>
      <c r="H1718" s="5"/>
      <c r="I1718" s="5"/>
      <c r="J1718" s="5"/>
    </row>
    <row r="1719" spans="2:10">
      <c r="B1719" s="1"/>
      <c r="C1719" s="1"/>
      <c r="D1719" s="1"/>
      <c r="E1719" s="8"/>
      <c r="F1719" s="8"/>
      <c r="G1719" s="8"/>
      <c r="H1719" s="5"/>
      <c r="I1719" s="5"/>
      <c r="J1719" s="5"/>
    </row>
    <row r="1720" spans="2:10">
      <c r="B1720" s="1"/>
      <c r="C1720" s="1"/>
      <c r="D1720" s="1"/>
      <c r="E1720" s="8"/>
      <c r="F1720" s="8"/>
      <c r="G1720" s="8"/>
      <c r="H1720" s="5"/>
      <c r="I1720" s="5"/>
      <c r="J1720" s="5"/>
    </row>
    <row r="1721" spans="2:10">
      <c r="B1721" s="1"/>
      <c r="C1721" s="1"/>
      <c r="D1721" s="1"/>
      <c r="E1721" s="8"/>
      <c r="F1721" s="8"/>
      <c r="G1721" s="8"/>
      <c r="H1721" s="5"/>
      <c r="I1721" s="5"/>
      <c r="J1721" s="5"/>
    </row>
    <row r="1722" spans="2:10">
      <c r="B1722" s="1"/>
      <c r="C1722" s="1"/>
      <c r="D1722" s="1"/>
      <c r="E1722" s="8"/>
      <c r="F1722" s="8"/>
      <c r="G1722" s="8"/>
      <c r="H1722" s="5"/>
      <c r="I1722" s="5"/>
      <c r="J1722" s="5"/>
    </row>
    <row r="1723" spans="2:10">
      <c r="B1723" s="1"/>
      <c r="C1723" s="1"/>
      <c r="D1723" s="1"/>
      <c r="E1723" s="8"/>
      <c r="F1723" s="8"/>
      <c r="G1723" s="8"/>
      <c r="H1723" s="5"/>
      <c r="I1723" s="5"/>
      <c r="J1723" s="5"/>
    </row>
    <row r="1724" spans="2:10">
      <c r="B1724" s="1"/>
      <c r="C1724" s="1"/>
      <c r="D1724" s="1"/>
      <c r="E1724" s="8"/>
      <c r="F1724" s="8"/>
      <c r="G1724" s="8"/>
      <c r="H1724" s="5"/>
      <c r="I1724" s="5"/>
      <c r="J1724" s="5"/>
    </row>
    <row r="1725" spans="2:10">
      <c r="B1725" s="1"/>
      <c r="C1725" s="1"/>
      <c r="D1725" s="1"/>
      <c r="E1725" s="8"/>
      <c r="F1725" s="8"/>
      <c r="G1725" s="8"/>
      <c r="H1725" s="5"/>
      <c r="I1725" s="5"/>
      <c r="J1725" s="5"/>
    </row>
    <row r="1726" spans="2:10">
      <c r="B1726" s="1"/>
      <c r="C1726" s="1"/>
      <c r="D1726" s="1"/>
      <c r="E1726" s="8"/>
      <c r="F1726" s="8"/>
      <c r="G1726" s="8"/>
      <c r="H1726" s="5"/>
      <c r="I1726" s="5"/>
      <c r="J1726" s="5"/>
    </row>
    <row r="1727" spans="2:10">
      <c r="B1727" s="1"/>
      <c r="C1727" s="1"/>
      <c r="D1727" s="1"/>
      <c r="E1727" s="8"/>
      <c r="F1727" s="8"/>
      <c r="G1727" s="8"/>
      <c r="H1727" s="5"/>
      <c r="I1727" s="5"/>
      <c r="J1727" s="5"/>
    </row>
    <row r="1728" spans="2:10">
      <c r="B1728" s="1"/>
      <c r="C1728" s="1"/>
      <c r="D1728" s="1"/>
      <c r="E1728" s="8"/>
      <c r="F1728" s="8"/>
      <c r="G1728" s="8"/>
      <c r="H1728" s="5"/>
      <c r="I1728" s="5"/>
      <c r="J1728" s="5"/>
    </row>
    <row r="1729" spans="2:10">
      <c r="B1729" s="1"/>
      <c r="C1729" s="1"/>
      <c r="D1729" s="1"/>
      <c r="E1729" s="8"/>
      <c r="F1729" s="8"/>
      <c r="G1729" s="8"/>
      <c r="H1729" s="5"/>
      <c r="I1729" s="5"/>
      <c r="J1729" s="5"/>
    </row>
    <row r="1730" spans="2:10">
      <c r="B1730" s="1"/>
      <c r="C1730" s="1"/>
      <c r="D1730" s="1"/>
      <c r="E1730" s="8"/>
      <c r="F1730" s="8"/>
      <c r="G1730" s="8"/>
      <c r="H1730" s="5"/>
      <c r="I1730" s="5"/>
      <c r="J1730" s="5"/>
    </row>
    <row r="1731" spans="2:10">
      <c r="B1731" s="1"/>
      <c r="C1731" s="1"/>
      <c r="D1731" s="1"/>
      <c r="E1731" s="8"/>
      <c r="F1731" s="8"/>
      <c r="G1731" s="8"/>
      <c r="H1731" s="5"/>
      <c r="I1731" s="5"/>
      <c r="J1731" s="5"/>
    </row>
    <row r="1732" spans="2:10">
      <c r="B1732" s="1"/>
      <c r="C1732" s="1"/>
      <c r="D1732" s="1"/>
      <c r="E1732" s="8"/>
      <c r="F1732" s="8"/>
      <c r="G1732" s="8"/>
      <c r="H1732" s="5"/>
      <c r="I1732" s="5"/>
      <c r="J1732" s="5"/>
    </row>
    <row r="1733" spans="2:10">
      <c r="B1733" s="1"/>
      <c r="C1733" s="1"/>
      <c r="D1733" s="1"/>
      <c r="E1733" s="8"/>
      <c r="F1733" s="8"/>
      <c r="G1733" s="8"/>
      <c r="H1733" s="5"/>
      <c r="I1733" s="5"/>
      <c r="J1733" s="5"/>
    </row>
    <row r="1734" spans="2:10">
      <c r="B1734" s="1"/>
      <c r="C1734" s="1"/>
      <c r="D1734" s="1"/>
      <c r="E1734" s="8"/>
      <c r="F1734" s="8"/>
      <c r="G1734" s="8"/>
      <c r="H1734" s="5"/>
      <c r="I1734" s="5"/>
      <c r="J1734" s="5"/>
    </row>
    <row r="1735" spans="2:10">
      <c r="B1735" s="1"/>
      <c r="C1735" s="1"/>
      <c r="D1735" s="1"/>
      <c r="E1735" s="8"/>
      <c r="F1735" s="8"/>
      <c r="G1735" s="8"/>
      <c r="H1735" s="5"/>
      <c r="I1735" s="5"/>
      <c r="J1735" s="5"/>
    </row>
    <row r="1736" spans="2:10">
      <c r="B1736" s="1"/>
      <c r="C1736" s="1"/>
      <c r="D1736" s="1"/>
      <c r="E1736" s="8"/>
      <c r="F1736" s="8"/>
      <c r="G1736" s="8"/>
      <c r="H1736" s="5"/>
      <c r="I1736" s="5"/>
      <c r="J1736" s="5"/>
    </row>
    <row r="1737" spans="2:10">
      <c r="B1737" s="1"/>
      <c r="C1737" s="1"/>
      <c r="D1737" s="1"/>
      <c r="E1737" s="8"/>
      <c r="F1737" s="8"/>
      <c r="G1737" s="8"/>
      <c r="H1737" s="5"/>
      <c r="I1737" s="5"/>
      <c r="J1737" s="5"/>
    </row>
    <row r="1738" spans="2:10">
      <c r="B1738" s="1"/>
      <c r="C1738" s="1"/>
      <c r="D1738" s="1"/>
      <c r="E1738" s="8"/>
      <c r="F1738" s="8"/>
      <c r="G1738" s="8"/>
      <c r="H1738" s="5"/>
      <c r="I1738" s="5"/>
      <c r="J1738" s="5"/>
    </row>
    <row r="1739" spans="2:10">
      <c r="B1739" s="1"/>
      <c r="C1739" s="1"/>
      <c r="D1739" s="1"/>
      <c r="E1739" s="8"/>
      <c r="F1739" s="8"/>
      <c r="G1739" s="8"/>
      <c r="H1739" s="5"/>
      <c r="I1739" s="5"/>
      <c r="J1739" s="5"/>
    </row>
    <row r="1740" spans="2:10">
      <c r="B1740" s="1"/>
      <c r="C1740" s="1"/>
      <c r="D1740" s="1"/>
      <c r="E1740" s="8"/>
      <c r="F1740" s="8"/>
      <c r="G1740" s="8"/>
      <c r="H1740" s="5"/>
      <c r="I1740" s="5"/>
      <c r="J1740" s="5"/>
    </row>
    <row r="1741" spans="2:10">
      <c r="B1741" s="1"/>
      <c r="C1741" s="1"/>
      <c r="D1741" s="1"/>
      <c r="E1741" s="8"/>
      <c r="F1741" s="8"/>
      <c r="G1741" s="8"/>
      <c r="H1741" s="5"/>
      <c r="I1741" s="5"/>
      <c r="J1741" s="5"/>
    </row>
    <row r="1742" spans="2:10">
      <c r="B1742" s="1"/>
      <c r="C1742" s="1"/>
      <c r="D1742" s="1"/>
      <c r="E1742" s="8"/>
      <c r="F1742" s="8"/>
      <c r="G1742" s="8"/>
      <c r="H1742" s="5"/>
      <c r="I1742" s="5"/>
      <c r="J1742" s="5"/>
    </row>
    <row r="1743" spans="2:10">
      <c r="B1743" s="1"/>
      <c r="C1743" s="1"/>
      <c r="D1743" s="1"/>
      <c r="E1743" s="8"/>
      <c r="F1743" s="8"/>
      <c r="G1743" s="8"/>
      <c r="H1743" s="5"/>
      <c r="I1743" s="5"/>
      <c r="J1743" s="5"/>
    </row>
    <row r="1744" spans="2:10">
      <c r="B1744" s="1"/>
      <c r="C1744" s="1"/>
      <c r="D1744" s="1"/>
      <c r="E1744" s="8"/>
      <c r="F1744" s="8"/>
      <c r="G1744" s="8"/>
      <c r="H1744" s="5"/>
      <c r="I1744" s="5"/>
      <c r="J1744" s="5"/>
    </row>
    <row r="1745" spans="2:10">
      <c r="B1745" s="1"/>
      <c r="C1745" s="1"/>
      <c r="D1745" s="1"/>
      <c r="E1745" s="8"/>
      <c r="F1745" s="8"/>
      <c r="G1745" s="8"/>
      <c r="H1745" s="5"/>
      <c r="I1745" s="5"/>
      <c r="J1745" s="5"/>
    </row>
    <row r="1746" spans="2:10">
      <c r="B1746" s="1"/>
      <c r="C1746" s="1"/>
      <c r="D1746" s="1"/>
      <c r="E1746" s="8"/>
      <c r="F1746" s="8"/>
      <c r="G1746" s="8"/>
      <c r="H1746" s="5"/>
      <c r="I1746" s="5"/>
      <c r="J1746" s="5"/>
    </row>
    <row r="1747" spans="2:10">
      <c r="B1747" s="1"/>
      <c r="C1747" s="1"/>
      <c r="D1747" s="1"/>
      <c r="E1747" s="8"/>
      <c r="F1747" s="8"/>
      <c r="G1747" s="8"/>
      <c r="H1747" s="5"/>
      <c r="I1747" s="5"/>
      <c r="J1747" s="5"/>
    </row>
    <row r="1748" spans="2:10">
      <c r="B1748" s="1"/>
      <c r="C1748" s="1"/>
      <c r="D1748" s="1"/>
      <c r="E1748" s="8"/>
      <c r="F1748" s="8"/>
      <c r="G1748" s="8"/>
      <c r="H1748" s="5"/>
      <c r="I1748" s="5"/>
      <c r="J1748" s="5"/>
    </row>
    <row r="1749" spans="2:10">
      <c r="B1749" s="1"/>
      <c r="C1749" s="1"/>
      <c r="D1749" s="1"/>
      <c r="E1749" s="8"/>
      <c r="F1749" s="8"/>
      <c r="G1749" s="8"/>
      <c r="H1749" s="5"/>
      <c r="I1749" s="5"/>
      <c r="J1749" s="5"/>
    </row>
    <row r="1750" spans="2:10">
      <c r="B1750" s="1"/>
      <c r="C1750" s="1"/>
      <c r="D1750" s="1"/>
      <c r="E1750" s="8"/>
      <c r="F1750" s="8"/>
      <c r="G1750" s="8"/>
      <c r="H1750" s="5"/>
      <c r="I1750" s="5"/>
      <c r="J1750" s="5"/>
    </row>
    <row r="1751" spans="2:10">
      <c r="B1751" s="1"/>
      <c r="C1751" s="1"/>
      <c r="D1751" s="1"/>
      <c r="E1751" s="8"/>
      <c r="F1751" s="8"/>
      <c r="G1751" s="8"/>
      <c r="H1751" s="5"/>
      <c r="I1751" s="5"/>
      <c r="J1751" s="5"/>
    </row>
    <row r="1752" spans="2:10">
      <c r="B1752" s="1"/>
      <c r="C1752" s="1"/>
      <c r="D1752" s="1"/>
      <c r="E1752" s="8"/>
      <c r="F1752" s="8"/>
      <c r="G1752" s="8"/>
      <c r="H1752" s="5"/>
      <c r="I1752" s="5"/>
      <c r="J1752" s="5"/>
    </row>
    <row r="1753" spans="2:10">
      <c r="B1753" s="1"/>
      <c r="C1753" s="1"/>
      <c r="D1753" s="1"/>
      <c r="E1753" s="8"/>
      <c r="F1753" s="8"/>
      <c r="G1753" s="8"/>
      <c r="H1753" s="5"/>
      <c r="I1753" s="5"/>
      <c r="J1753" s="5"/>
    </row>
    <row r="1754" spans="2:10">
      <c r="B1754" s="1"/>
      <c r="C1754" s="1"/>
      <c r="D1754" s="1"/>
      <c r="E1754" s="8"/>
      <c r="F1754" s="8"/>
      <c r="G1754" s="8"/>
      <c r="H1754" s="5"/>
      <c r="I1754" s="5"/>
      <c r="J1754" s="5"/>
    </row>
    <row r="1755" spans="2:10">
      <c r="B1755" s="1"/>
      <c r="C1755" s="1"/>
      <c r="D1755" s="1"/>
      <c r="E1755" s="8"/>
      <c r="F1755" s="8"/>
      <c r="G1755" s="8"/>
      <c r="H1755" s="5"/>
      <c r="I1755" s="5"/>
      <c r="J1755" s="5"/>
    </row>
    <row r="1756" spans="2:10">
      <c r="B1756" s="1"/>
      <c r="C1756" s="1"/>
      <c r="D1756" s="1"/>
      <c r="E1756" s="8"/>
      <c r="F1756" s="8"/>
      <c r="G1756" s="8"/>
      <c r="H1756" s="5"/>
      <c r="I1756" s="5"/>
      <c r="J1756" s="5"/>
    </row>
    <row r="1757" spans="2:10">
      <c r="B1757" s="1"/>
      <c r="C1757" s="1"/>
      <c r="D1757" s="1"/>
      <c r="E1757" s="8"/>
      <c r="F1757" s="8"/>
      <c r="G1757" s="8"/>
      <c r="H1757" s="5"/>
      <c r="I1757" s="5"/>
      <c r="J1757" s="5"/>
    </row>
    <row r="1758" spans="2:10">
      <c r="B1758" s="1"/>
      <c r="C1758" s="1"/>
      <c r="D1758" s="1"/>
      <c r="E1758" s="8"/>
      <c r="F1758" s="8"/>
      <c r="G1758" s="8"/>
      <c r="H1758" s="5"/>
      <c r="I1758" s="5"/>
      <c r="J1758" s="5"/>
    </row>
    <row r="1759" spans="2:10">
      <c r="B1759" s="1"/>
      <c r="C1759" s="1"/>
      <c r="D1759" s="1"/>
      <c r="E1759" s="8"/>
      <c r="F1759" s="8"/>
      <c r="G1759" s="8"/>
      <c r="H1759" s="5"/>
      <c r="I1759" s="5"/>
      <c r="J1759" s="5"/>
    </row>
    <row r="1760" spans="2:10">
      <c r="B1760" s="1"/>
      <c r="C1760" s="1"/>
      <c r="D1760" s="1"/>
      <c r="E1760" s="8"/>
      <c r="F1760" s="8"/>
      <c r="G1760" s="8"/>
      <c r="H1760" s="5"/>
      <c r="I1760" s="5"/>
      <c r="J1760" s="5"/>
    </row>
    <row r="1761" spans="2:10">
      <c r="B1761" s="1"/>
      <c r="C1761" s="1"/>
      <c r="D1761" s="1"/>
      <c r="E1761" s="8"/>
      <c r="F1761" s="8"/>
      <c r="G1761" s="8"/>
      <c r="H1761" s="5"/>
      <c r="I1761" s="5"/>
      <c r="J1761" s="5"/>
    </row>
    <row r="1762" spans="2:10">
      <c r="B1762" s="1"/>
      <c r="C1762" s="1"/>
      <c r="D1762" s="1"/>
      <c r="E1762" s="8"/>
      <c r="F1762" s="8"/>
      <c r="G1762" s="8"/>
      <c r="H1762" s="5"/>
      <c r="I1762" s="5"/>
      <c r="J1762" s="5"/>
    </row>
    <row r="1763" spans="2:10">
      <c r="B1763" s="1"/>
      <c r="C1763" s="1"/>
      <c r="D1763" s="1"/>
      <c r="E1763" s="8"/>
      <c r="F1763" s="8"/>
      <c r="G1763" s="8"/>
      <c r="H1763" s="5"/>
      <c r="I1763" s="5"/>
      <c r="J1763" s="5"/>
    </row>
    <row r="1764" spans="2:10">
      <c r="B1764" s="1"/>
      <c r="C1764" s="1"/>
      <c r="D1764" s="1"/>
      <c r="E1764" s="8"/>
      <c r="F1764" s="8"/>
      <c r="G1764" s="8"/>
      <c r="H1764" s="5"/>
      <c r="I1764" s="5"/>
      <c r="J1764" s="5"/>
    </row>
    <row r="1765" spans="2:10">
      <c r="B1765" s="1"/>
      <c r="C1765" s="1"/>
      <c r="D1765" s="1"/>
      <c r="E1765" s="8"/>
      <c r="F1765" s="8"/>
      <c r="G1765" s="8"/>
      <c r="H1765" s="5"/>
      <c r="I1765" s="5"/>
      <c r="J1765" s="5"/>
    </row>
    <row r="1766" spans="2:10">
      <c r="B1766" s="1"/>
      <c r="C1766" s="1"/>
      <c r="D1766" s="1"/>
      <c r="E1766" s="8"/>
      <c r="F1766" s="8"/>
      <c r="G1766" s="8"/>
      <c r="H1766" s="5"/>
      <c r="I1766" s="5"/>
      <c r="J1766" s="5"/>
    </row>
    <row r="1767" spans="2:10">
      <c r="B1767" s="1"/>
      <c r="C1767" s="1"/>
      <c r="D1767" s="1"/>
      <c r="E1767" s="8"/>
      <c r="F1767" s="8"/>
      <c r="G1767" s="8"/>
      <c r="H1767" s="5"/>
      <c r="I1767" s="5"/>
      <c r="J1767" s="5"/>
    </row>
    <row r="1768" spans="2:10">
      <c r="B1768" s="1"/>
      <c r="C1768" s="1"/>
      <c r="D1768" s="1"/>
      <c r="E1768" s="8"/>
      <c r="F1768" s="8"/>
      <c r="G1768" s="8"/>
      <c r="H1768" s="5"/>
      <c r="I1768" s="5"/>
      <c r="J1768" s="5"/>
    </row>
    <row r="1769" spans="2:10">
      <c r="B1769" s="1"/>
      <c r="C1769" s="1"/>
      <c r="D1769" s="1"/>
      <c r="E1769" s="8"/>
      <c r="F1769" s="8"/>
      <c r="G1769" s="8"/>
      <c r="H1769" s="5"/>
      <c r="I1769" s="5"/>
      <c r="J1769" s="5"/>
    </row>
    <row r="1770" spans="2:10">
      <c r="B1770" s="1"/>
      <c r="C1770" s="1"/>
      <c r="D1770" s="1"/>
      <c r="E1770" s="8"/>
      <c r="F1770" s="8"/>
      <c r="G1770" s="8"/>
      <c r="H1770" s="5"/>
      <c r="I1770" s="5"/>
      <c r="J1770" s="5"/>
    </row>
    <row r="1771" spans="2:10">
      <c r="B1771" s="1"/>
      <c r="C1771" s="1"/>
      <c r="D1771" s="1"/>
      <c r="E1771" s="8"/>
      <c r="F1771" s="8"/>
      <c r="G1771" s="8"/>
      <c r="H1771" s="5"/>
      <c r="I1771" s="5"/>
      <c r="J1771" s="5"/>
    </row>
    <row r="1772" spans="2:10">
      <c r="B1772" s="1"/>
      <c r="C1772" s="1"/>
      <c r="D1772" s="1"/>
      <c r="E1772" s="8"/>
      <c r="F1772" s="8"/>
      <c r="G1772" s="8"/>
      <c r="H1772" s="5"/>
      <c r="I1772" s="5"/>
      <c r="J1772" s="5"/>
    </row>
    <row r="1773" spans="2:10">
      <c r="B1773" s="1"/>
      <c r="C1773" s="1"/>
      <c r="D1773" s="1"/>
      <c r="E1773" s="8"/>
      <c r="F1773" s="8"/>
      <c r="G1773" s="8"/>
      <c r="H1773" s="5"/>
      <c r="I1773" s="5"/>
      <c r="J1773" s="5"/>
    </row>
    <row r="1774" spans="2:10">
      <c r="B1774" s="1"/>
      <c r="C1774" s="1"/>
      <c r="D1774" s="1"/>
      <c r="E1774" s="8"/>
      <c r="F1774" s="8"/>
      <c r="G1774" s="8"/>
      <c r="H1774" s="5"/>
      <c r="I1774" s="5"/>
      <c r="J1774" s="5"/>
    </row>
    <row r="1775" spans="2:10">
      <c r="B1775" s="1"/>
      <c r="C1775" s="1"/>
      <c r="D1775" s="1"/>
      <c r="E1775" s="8"/>
      <c r="F1775" s="8"/>
      <c r="G1775" s="8"/>
      <c r="H1775" s="5"/>
      <c r="I1775" s="5"/>
      <c r="J1775" s="5"/>
    </row>
    <row r="1776" spans="2:10">
      <c r="B1776" s="1"/>
      <c r="C1776" s="1"/>
      <c r="D1776" s="1"/>
      <c r="E1776" s="8"/>
      <c r="F1776" s="8"/>
      <c r="G1776" s="8"/>
      <c r="H1776" s="5"/>
      <c r="I1776" s="5"/>
      <c r="J1776" s="5"/>
    </row>
    <row r="1777" spans="2:10">
      <c r="B1777" s="1"/>
      <c r="C1777" s="1"/>
      <c r="D1777" s="1"/>
      <c r="E1777" s="8"/>
      <c r="F1777" s="8"/>
      <c r="G1777" s="8"/>
      <c r="H1777" s="5"/>
      <c r="I1777" s="5"/>
      <c r="J1777" s="5"/>
    </row>
    <row r="1778" spans="2:10">
      <c r="B1778" s="1"/>
      <c r="C1778" s="1"/>
      <c r="D1778" s="1"/>
      <c r="E1778" s="8"/>
      <c r="F1778" s="8"/>
      <c r="G1778" s="8"/>
      <c r="H1778" s="5"/>
      <c r="I1778" s="5"/>
      <c r="J1778" s="5"/>
    </row>
    <row r="1779" spans="2:10">
      <c r="B1779" s="1"/>
      <c r="C1779" s="1"/>
      <c r="D1779" s="1"/>
      <c r="E1779" s="8"/>
      <c r="F1779" s="8"/>
      <c r="G1779" s="8"/>
      <c r="H1779" s="5"/>
      <c r="I1779" s="5"/>
      <c r="J1779" s="5"/>
    </row>
    <row r="1780" spans="2:10">
      <c r="B1780" s="1"/>
      <c r="C1780" s="1"/>
      <c r="D1780" s="1"/>
      <c r="E1780" s="8"/>
      <c r="F1780" s="8"/>
      <c r="G1780" s="8"/>
      <c r="H1780" s="5"/>
      <c r="I1780" s="5"/>
      <c r="J1780" s="5"/>
    </row>
    <row r="1781" spans="2:10">
      <c r="B1781" s="1"/>
      <c r="C1781" s="1"/>
      <c r="D1781" s="1"/>
      <c r="E1781" s="8"/>
      <c r="F1781" s="8"/>
      <c r="G1781" s="8"/>
      <c r="H1781" s="5"/>
      <c r="I1781" s="5"/>
      <c r="J1781" s="5"/>
    </row>
    <row r="1782" spans="2:10">
      <c r="B1782" s="1"/>
      <c r="C1782" s="1"/>
      <c r="D1782" s="1"/>
      <c r="E1782" s="8"/>
      <c r="F1782" s="8"/>
      <c r="G1782" s="8"/>
      <c r="H1782" s="5"/>
      <c r="I1782" s="5"/>
      <c r="J1782" s="5"/>
    </row>
    <row r="1783" spans="2:10">
      <c r="B1783" s="1"/>
      <c r="C1783" s="1"/>
      <c r="D1783" s="1"/>
      <c r="E1783" s="8"/>
      <c r="F1783" s="8"/>
      <c r="G1783" s="8"/>
      <c r="H1783" s="5"/>
      <c r="I1783" s="5"/>
      <c r="J1783" s="5"/>
    </row>
    <row r="1784" spans="2:10">
      <c r="B1784" s="1"/>
      <c r="C1784" s="1"/>
      <c r="D1784" s="1"/>
      <c r="E1784" s="8"/>
      <c r="F1784" s="8"/>
      <c r="G1784" s="8"/>
      <c r="H1784" s="5"/>
      <c r="I1784" s="5"/>
      <c r="J1784" s="5"/>
    </row>
    <row r="1785" spans="2:10">
      <c r="B1785" s="1"/>
      <c r="C1785" s="1"/>
      <c r="D1785" s="1"/>
      <c r="E1785" s="8"/>
      <c r="F1785" s="8"/>
      <c r="G1785" s="8"/>
      <c r="H1785" s="5"/>
      <c r="I1785" s="5"/>
      <c r="J1785" s="5"/>
    </row>
    <row r="1786" spans="2:10">
      <c r="B1786" s="1"/>
      <c r="C1786" s="1"/>
      <c r="D1786" s="1"/>
      <c r="E1786" s="8"/>
      <c r="F1786" s="8"/>
      <c r="G1786" s="8"/>
      <c r="H1786" s="5"/>
      <c r="I1786" s="5"/>
      <c r="J1786" s="5"/>
    </row>
    <row r="1787" spans="2:10">
      <c r="B1787" s="1"/>
      <c r="C1787" s="1"/>
      <c r="D1787" s="1"/>
      <c r="E1787" s="8"/>
      <c r="F1787" s="8"/>
      <c r="G1787" s="8"/>
      <c r="H1787" s="5"/>
      <c r="I1787" s="5"/>
      <c r="J1787" s="5"/>
    </row>
    <row r="1788" spans="2:10">
      <c r="B1788" s="1"/>
      <c r="C1788" s="1"/>
      <c r="D1788" s="1"/>
      <c r="E1788" s="8"/>
      <c r="F1788" s="8"/>
      <c r="G1788" s="8"/>
      <c r="H1788" s="5"/>
      <c r="I1788" s="5"/>
      <c r="J1788" s="5"/>
    </row>
    <row r="1789" spans="2:10">
      <c r="B1789" s="1"/>
      <c r="C1789" s="1"/>
      <c r="D1789" s="1"/>
      <c r="E1789" s="8"/>
      <c r="F1789" s="8"/>
      <c r="G1789" s="8"/>
      <c r="H1789" s="5"/>
      <c r="I1789" s="5"/>
      <c r="J1789" s="5"/>
    </row>
    <row r="1790" spans="2:10">
      <c r="B1790" s="1"/>
      <c r="C1790" s="1"/>
      <c r="D1790" s="1"/>
      <c r="E1790" s="8"/>
      <c r="F1790" s="8"/>
      <c r="G1790" s="8"/>
      <c r="H1790" s="5"/>
      <c r="I1790" s="5"/>
      <c r="J1790" s="5"/>
    </row>
    <row r="1791" spans="2:10">
      <c r="B1791" s="1"/>
      <c r="C1791" s="1"/>
      <c r="D1791" s="1"/>
      <c r="E1791" s="8"/>
      <c r="F1791" s="8"/>
      <c r="G1791" s="8"/>
      <c r="H1791" s="5"/>
      <c r="I1791" s="5"/>
      <c r="J1791" s="5"/>
    </row>
    <row r="1792" spans="2:10">
      <c r="B1792" s="1"/>
      <c r="C1792" s="1"/>
      <c r="D1792" s="1"/>
      <c r="E1792" s="8"/>
      <c r="F1792" s="8"/>
      <c r="G1792" s="8"/>
      <c r="H1792" s="5"/>
      <c r="I1792" s="5"/>
      <c r="J1792" s="5"/>
    </row>
    <row r="1793" spans="2:10">
      <c r="B1793" s="1"/>
      <c r="C1793" s="1"/>
      <c r="D1793" s="1"/>
      <c r="E1793" s="8"/>
      <c r="F1793" s="8"/>
      <c r="G1793" s="8"/>
      <c r="H1793" s="5"/>
      <c r="I1793" s="5"/>
      <c r="J1793" s="5"/>
    </row>
    <row r="1794" spans="2:10">
      <c r="B1794" s="1"/>
      <c r="C1794" s="1"/>
      <c r="D1794" s="1"/>
      <c r="E1794" s="8"/>
      <c r="F1794" s="8"/>
      <c r="G1794" s="8"/>
      <c r="H1794" s="5"/>
      <c r="I1794" s="5"/>
      <c r="J1794" s="5"/>
    </row>
    <row r="1795" spans="2:10">
      <c r="B1795" s="1"/>
      <c r="C1795" s="1"/>
      <c r="D1795" s="1"/>
      <c r="E1795" s="8"/>
      <c r="F1795" s="8"/>
      <c r="G1795" s="8"/>
      <c r="H1795" s="5"/>
      <c r="I1795" s="5"/>
      <c r="J1795" s="5"/>
    </row>
    <row r="1796" spans="2:10">
      <c r="B1796" s="1"/>
      <c r="C1796" s="1"/>
      <c r="D1796" s="1"/>
      <c r="E1796" s="8"/>
      <c r="F1796" s="8"/>
      <c r="G1796" s="8"/>
      <c r="H1796" s="5"/>
      <c r="I1796" s="5"/>
      <c r="J1796" s="5"/>
    </row>
    <row r="1797" spans="2:10">
      <c r="B1797" s="1"/>
      <c r="C1797" s="1"/>
      <c r="D1797" s="1"/>
      <c r="E1797" s="8"/>
      <c r="F1797" s="8"/>
      <c r="G1797" s="8"/>
      <c r="H1797" s="5"/>
      <c r="I1797" s="5"/>
      <c r="J1797" s="5"/>
    </row>
    <row r="1798" spans="2:10">
      <c r="B1798" s="1"/>
      <c r="C1798" s="1"/>
      <c r="D1798" s="1"/>
      <c r="E1798" s="8"/>
      <c r="F1798" s="8"/>
      <c r="G1798" s="8"/>
      <c r="H1798" s="5"/>
      <c r="I1798" s="5"/>
      <c r="J1798" s="5"/>
    </row>
    <row r="1799" spans="2:10">
      <c r="B1799" s="1"/>
      <c r="C1799" s="1"/>
      <c r="D1799" s="1"/>
      <c r="E1799" s="8"/>
      <c r="F1799" s="8"/>
      <c r="G1799" s="8"/>
      <c r="H1799" s="5"/>
      <c r="I1799" s="5"/>
      <c r="J1799" s="5"/>
    </row>
    <row r="1800" spans="2:10">
      <c r="B1800" s="1"/>
      <c r="C1800" s="1"/>
      <c r="D1800" s="1"/>
      <c r="E1800" s="8"/>
      <c r="F1800" s="8"/>
      <c r="G1800" s="8"/>
      <c r="H1800" s="5"/>
      <c r="I1800" s="5"/>
      <c r="J1800" s="5"/>
    </row>
    <row r="1801" spans="2:10">
      <c r="B1801" s="1"/>
      <c r="C1801" s="1"/>
      <c r="D1801" s="1"/>
      <c r="E1801" s="8"/>
      <c r="F1801" s="8"/>
      <c r="G1801" s="8"/>
      <c r="H1801" s="5"/>
      <c r="I1801" s="5"/>
      <c r="J1801" s="5"/>
    </row>
    <row r="1802" spans="2:10">
      <c r="B1802" s="1"/>
      <c r="C1802" s="1"/>
      <c r="D1802" s="1"/>
      <c r="E1802" s="8"/>
      <c r="F1802" s="8"/>
      <c r="G1802" s="8"/>
      <c r="H1802" s="5"/>
      <c r="I1802" s="5"/>
      <c r="J1802" s="5"/>
    </row>
    <row r="1803" spans="2:10">
      <c r="B1803" s="1"/>
      <c r="C1803" s="1"/>
      <c r="D1803" s="1"/>
      <c r="E1803" s="8"/>
      <c r="F1803" s="8"/>
      <c r="G1803" s="8"/>
      <c r="H1803" s="5"/>
      <c r="I1803" s="5"/>
      <c r="J1803" s="5"/>
    </row>
    <row r="1804" spans="2:10">
      <c r="B1804" s="1"/>
      <c r="C1804" s="1"/>
      <c r="D1804" s="1"/>
      <c r="E1804" s="8"/>
      <c r="F1804" s="8"/>
      <c r="G1804" s="8"/>
      <c r="H1804" s="5"/>
      <c r="I1804" s="5"/>
      <c r="J1804" s="5"/>
    </row>
    <row r="1805" spans="2:10">
      <c r="B1805" s="1"/>
      <c r="C1805" s="1"/>
      <c r="D1805" s="1"/>
      <c r="E1805" s="8"/>
      <c r="F1805" s="8"/>
      <c r="G1805" s="8"/>
      <c r="H1805" s="5"/>
      <c r="I1805" s="5"/>
      <c r="J1805" s="5"/>
    </row>
    <row r="1806" spans="2:10">
      <c r="B1806" s="1"/>
      <c r="C1806" s="1"/>
      <c r="D1806" s="1"/>
      <c r="E1806" s="8"/>
      <c r="F1806" s="8"/>
      <c r="G1806" s="8"/>
      <c r="H1806" s="5"/>
      <c r="I1806" s="5"/>
      <c r="J1806" s="5"/>
    </row>
    <row r="1807" spans="2:10">
      <c r="B1807" s="1"/>
      <c r="C1807" s="1"/>
      <c r="D1807" s="1"/>
      <c r="E1807" s="8"/>
      <c r="F1807" s="8"/>
      <c r="G1807" s="8"/>
      <c r="H1807" s="5"/>
      <c r="I1807" s="5"/>
      <c r="J1807" s="5"/>
    </row>
    <row r="1808" spans="2:10">
      <c r="B1808" s="1"/>
      <c r="C1808" s="1"/>
      <c r="D1808" s="1"/>
      <c r="E1808" s="8"/>
      <c r="F1808" s="8"/>
      <c r="G1808" s="8"/>
      <c r="H1808" s="5"/>
      <c r="I1808" s="5"/>
      <c r="J1808" s="5"/>
    </row>
    <row r="1809" spans="2:10">
      <c r="B1809" s="1"/>
      <c r="C1809" s="1"/>
      <c r="D1809" s="1"/>
      <c r="E1809" s="8"/>
      <c r="F1809" s="8"/>
      <c r="G1809" s="8"/>
      <c r="H1809" s="5"/>
      <c r="I1809" s="5"/>
      <c r="J1809" s="5"/>
    </row>
    <row r="1810" spans="2:10">
      <c r="B1810" s="1"/>
      <c r="C1810" s="1"/>
      <c r="D1810" s="1"/>
      <c r="E1810" s="8"/>
      <c r="F1810" s="8"/>
      <c r="G1810" s="8"/>
      <c r="H1810" s="5"/>
      <c r="I1810" s="5"/>
      <c r="J1810" s="5"/>
    </row>
    <row r="1811" spans="2:10">
      <c r="B1811" s="1"/>
      <c r="C1811" s="1"/>
      <c r="D1811" s="1"/>
      <c r="E1811" s="8"/>
      <c r="F1811" s="8"/>
      <c r="G1811" s="8"/>
      <c r="H1811" s="5"/>
      <c r="I1811" s="5"/>
      <c r="J1811" s="5"/>
    </row>
    <row r="1812" spans="2:10">
      <c r="B1812" s="1"/>
      <c r="C1812" s="1"/>
      <c r="D1812" s="1"/>
      <c r="E1812" s="8"/>
      <c r="F1812" s="8"/>
      <c r="G1812" s="8"/>
      <c r="H1812" s="5"/>
      <c r="I1812" s="5"/>
      <c r="J1812" s="5"/>
    </row>
    <row r="1813" spans="2:10">
      <c r="B1813" s="1"/>
      <c r="C1813" s="1"/>
      <c r="D1813" s="1"/>
      <c r="E1813" s="8"/>
      <c r="F1813" s="8"/>
      <c r="G1813" s="8"/>
      <c r="H1813" s="5"/>
      <c r="I1813" s="5"/>
      <c r="J1813" s="5"/>
    </row>
    <row r="1814" spans="2:10">
      <c r="B1814" s="1"/>
      <c r="C1814" s="1"/>
      <c r="D1814" s="1"/>
      <c r="E1814" s="8"/>
      <c r="F1814" s="8"/>
      <c r="G1814" s="8"/>
      <c r="H1814" s="5"/>
      <c r="I1814" s="5"/>
      <c r="J1814" s="5"/>
    </row>
    <row r="1815" spans="2:10">
      <c r="B1815" s="1"/>
      <c r="C1815" s="1"/>
      <c r="D1815" s="1"/>
      <c r="E1815" s="8"/>
      <c r="F1815" s="8"/>
      <c r="G1815" s="8"/>
      <c r="H1815" s="5"/>
      <c r="I1815" s="5"/>
      <c r="J1815" s="5"/>
    </row>
    <row r="1816" spans="2:10">
      <c r="B1816" s="1"/>
      <c r="C1816" s="1"/>
      <c r="D1816" s="1"/>
      <c r="E1816" s="8"/>
      <c r="F1816" s="8"/>
      <c r="G1816" s="8"/>
      <c r="H1816" s="5"/>
      <c r="I1816" s="5"/>
      <c r="J1816" s="5"/>
    </row>
    <row r="1817" spans="2:10">
      <c r="B1817" s="1"/>
      <c r="C1817" s="1"/>
      <c r="D1817" s="1"/>
      <c r="E1817" s="8"/>
      <c r="F1817" s="8"/>
      <c r="G1817" s="8"/>
      <c r="H1817" s="5"/>
      <c r="I1817" s="5"/>
      <c r="J1817" s="5"/>
    </row>
    <row r="1818" spans="2:10">
      <c r="B1818" s="1"/>
      <c r="C1818" s="1"/>
      <c r="D1818" s="1"/>
      <c r="E1818" s="8"/>
      <c r="F1818" s="8"/>
      <c r="G1818" s="8"/>
      <c r="H1818" s="5"/>
      <c r="I1818" s="5"/>
      <c r="J1818" s="5"/>
    </row>
    <row r="1819" spans="2:10">
      <c r="B1819" s="1"/>
      <c r="C1819" s="1"/>
      <c r="D1819" s="1"/>
      <c r="E1819" s="8"/>
      <c r="F1819" s="8"/>
      <c r="G1819" s="8"/>
      <c r="H1819" s="5"/>
      <c r="I1819" s="5"/>
      <c r="J1819" s="5"/>
    </row>
    <row r="1820" spans="2:10">
      <c r="B1820" s="1"/>
      <c r="C1820" s="1"/>
      <c r="D1820" s="1"/>
      <c r="E1820" s="8"/>
      <c r="F1820" s="8"/>
      <c r="G1820" s="8"/>
      <c r="H1820" s="5"/>
      <c r="I1820" s="5"/>
      <c r="J1820" s="5"/>
    </row>
    <row r="1821" spans="2:10">
      <c r="B1821" s="1"/>
      <c r="C1821" s="1"/>
      <c r="D1821" s="1"/>
      <c r="E1821" s="8"/>
      <c r="F1821" s="8"/>
      <c r="G1821" s="8"/>
      <c r="H1821" s="5"/>
      <c r="I1821" s="5"/>
      <c r="J1821" s="5"/>
    </row>
    <row r="1822" spans="2:10">
      <c r="B1822" s="1"/>
      <c r="C1822" s="1"/>
      <c r="D1822" s="1"/>
      <c r="E1822" s="8"/>
      <c r="F1822" s="8"/>
      <c r="G1822" s="8"/>
      <c r="H1822" s="5"/>
      <c r="I1822" s="5"/>
      <c r="J1822" s="5"/>
    </row>
    <row r="1823" spans="2:10">
      <c r="B1823" s="1"/>
      <c r="C1823" s="1"/>
      <c r="D1823" s="1"/>
      <c r="E1823" s="8"/>
      <c r="F1823" s="8"/>
      <c r="G1823" s="8"/>
      <c r="H1823" s="5"/>
      <c r="I1823" s="5"/>
      <c r="J1823" s="5"/>
    </row>
    <row r="1824" spans="2:10">
      <c r="B1824" s="1"/>
      <c r="C1824" s="1"/>
      <c r="D1824" s="1"/>
      <c r="E1824" s="8"/>
      <c r="F1824" s="8"/>
      <c r="G1824" s="8"/>
      <c r="H1824" s="5"/>
      <c r="I1824" s="5"/>
      <c r="J1824" s="5"/>
    </row>
    <row r="1825" spans="2:10">
      <c r="B1825" s="1"/>
      <c r="C1825" s="1"/>
      <c r="D1825" s="1"/>
      <c r="E1825" s="8"/>
      <c r="F1825" s="8"/>
      <c r="G1825" s="8"/>
      <c r="H1825" s="5"/>
      <c r="I1825" s="5"/>
      <c r="J1825" s="5"/>
    </row>
    <row r="1826" spans="2:10">
      <c r="B1826" s="1"/>
      <c r="C1826" s="1"/>
      <c r="D1826" s="1"/>
      <c r="E1826" s="8"/>
      <c r="F1826" s="8"/>
      <c r="G1826" s="8"/>
      <c r="H1826" s="5"/>
      <c r="I1826" s="5"/>
      <c r="J1826" s="5"/>
    </row>
    <row r="1827" spans="2:10">
      <c r="B1827" s="1"/>
      <c r="C1827" s="1"/>
      <c r="D1827" s="1"/>
      <c r="E1827" s="8"/>
      <c r="F1827" s="8"/>
      <c r="G1827" s="8"/>
      <c r="H1827" s="5"/>
      <c r="I1827" s="5"/>
      <c r="J1827" s="5"/>
    </row>
    <row r="1828" spans="2:10">
      <c r="B1828" s="1"/>
      <c r="C1828" s="1"/>
      <c r="D1828" s="1"/>
      <c r="E1828" s="8"/>
      <c r="F1828" s="8"/>
      <c r="G1828" s="8"/>
      <c r="H1828" s="5"/>
      <c r="I1828" s="5"/>
      <c r="J1828" s="5"/>
    </row>
    <row r="1829" spans="2:10">
      <c r="B1829" s="1"/>
      <c r="C1829" s="1"/>
      <c r="D1829" s="1"/>
      <c r="E1829" s="8"/>
      <c r="F1829" s="8"/>
      <c r="G1829" s="8"/>
      <c r="H1829" s="5"/>
      <c r="I1829" s="5"/>
      <c r="J1829" s="5"/>
    </row>
    <row r="1830" spans="2:10">
      <c r="B1830" s="1"/>
      <c r="C1830" s="1"/>
      <c r="D1830" s="1"/>
      <c r="E1830" s="8"/>
      <c r="F1830" s="8"/>
      <c r="G1830" s="8"/>
      <c r="H1830" s="5"/>
      <c r="I1830" s="5"/>
      <c r="J1830" s="5"/>
    </row>
    <row r="1831" spans="2:10">
      <c r="B1831" s="1"/>
      <c r="C1831" s="1"/>
      <c r="D1831" s="1"/>
      <c r="E1831" s="8"/>
      <c r="F1831" s="8"/>
      <c r="G1831" s="8"/>
      <c r="H1831" s="5"/>
      <c r="I1831" s="5"/>
      <c r="J1831" s="5"/>
    </row>
    <row r="1832" spans="2:10">
      <c r="B1832" s="1"/>
      <c r="C1832" s="1"/>
      <c r="D1832" s="1"/>
      <c r="E1832" s="8"/>
      <c r="F1832" s="8"/>
      <c r="G1832" s="8"/>
      <c r="H1832" s="5"/>
      <c r="I1832" s="5"/>
      <c r="J1832" s="5"/>
    </row>
    <row r="1833" spans="2:10">
      <c r="B1833" s="1"/>
      <c r="C1833" s="1"/>
      <c r="D1833" s="1"/>
      <c r="E1833" s="8"/>
      <c r="F1833" s="8"/>
      <c r="G1833" s="8"/>
      <c r="H1833" s="5"/>
      <c r="I1833" s="5"/>
      <c r="J1833" s="5"/>
    </row>
    <row r="1834" spans="2:10">
      <c r="B1834" s="1"/>
      <c r="C1834" s="1"/>
      <c r="D1834" s="1"/>
      <c r="E1834" s="8"/>
      <c r="F1834" s="8"/>
      <c r="G1834" s="8"/>
      <c r="H1834" s="5"/>
      <c r="I1834" s="5"/>
      <c r="J1834" s="5"/>
    </row>
    <row r="1835" spans="2:10">
      <c r="B1835" s="1"/>
      <c r="C1835" s="1"/>
      <c r="D1835" s="1"/>
      <c r="E1835" s="8"/>
      <c r="F1835" s="8"/>
      <c r="G1835" s="8"/>
      <c r="H1835" s="5"/>
      <c r="I1835" s="5"/>
      <c r="J1835" s="5"/>
    </row>
    <row r="1836" spans="2:10">
      <c r="B1836" s="1"/>
      <c r="C1836" s="1"/>
      <c r="D1836" s="1"/>
      <c r="E1836" s="8"/>
      <c r="F1836" s="8"/>
      <c r="G1836" s="8"/>
      <c r="H1836" s="5"/>
      <c r="I1836" s="5"/>
      <c r="J1836" s="5"/>
    </row>
    <row r="1837" spans="2:10">
      <c r="B1837" s="1"/>
      <c r="C1837" s="1"/>
      <c r="D1837" s="1"/>
      <c r="E1837" s="8"/>
      <c r="F1837" s="8"/>
      <c r="G1837" s="8"/>
      <c r="H1837" s="5"/>
      <c r="I1837" s="5"/>
      <c r="J1837" s="5"/>
    </row>
    <row r="1838" spans="2:10">
      <c r="B1838" s="1"/>
      <c r="C1838" s="1"/>
      <c r="D1838" s="1"/>
      <c r="E1838" s="8"/>
      <c r="F1838" s="8"/>
      <c r="G1838" s="8"/>
      <c r="H1838" s="5"/>
      <c r="I1838" s="5"/>
      <c r="J1838" s="5"/>
    </row>
    <row r="1839" spans="2:10">
      <c r="B1839" s="1"/>
      <c r="C1839" s="1"/>
      <c r="D1839" s="1"/>
      <c r="E1839" s="8"/>
      <c r="F1839" s="8"/>
      <c r="G1839" s="8"/>
      <c r="H1839" s="5"/>
      <c r="I1839" s="5"/>
      <c r="J1839" s="5"/>
    </row>
    <row r="1840" spans="2:10">
      <c r="B1840" s="1"/>
      <c r="C1840" s="1"/>
      <c r="D1840" s="1"/>
      <c r="E1840" s="8"/>
      <c r="F1840" s="8"/>
      <c r="G1840" s="8"/>
      <c r="H1840" s="5"/>
      <c r="I1840" s="5"/>
      <c r="J1840" s="5"/>
    </row>
    <row r="1841" spans="2:10">
      <c r="B1841" s="1"/>
      <c r="C1841" s="1"/>
      <c r="D1841" s="1"/>
      <c r="E1841" s="8"/>
      <c r="F1841" s="8"/>
      <c r="G1841" s="8"/>
      <c r="H1841" s="5"/>
      <c r="I1841" s="5"/>
      <c r="J1841" s="5"/>
    </row>
    <row r="1842" spans="2:10">
      <c r="B1842" s="1"/>
      <c r="C1842" s="1"/>
      <c r="D1842" s="1"/>
      <c r="E1842" s="8"/>
      <c r="F1842" s="8"/>
      <c r="G1842" s="8"/>
      <c r="H1842" s="5"/>
      <c r="I1842" s="5"/>
      <c r="J1842" s="5"/>
    </row>
    <row r="1843" spans="2:10">
      <c r="B1843" s="1"/>
      <c r="C1843" s="1"/>
      <c r="D1843" s="1"/>
      <c r="E1843" s="8"/>
      <c r="F1843" s="8"/>
      <c r="G1843" s="8"/>
      <c r="H1843" s="5"/>
      <c r="I1843" s="5"/>
      <c r="J1843" s="5"/>
    </row>
    <row r="1844" spans="2:10">
      <c r="B1844" s="1"/>
      <c r="C1844" s="1"/>
      <c r="D1844" s="1"/>
      <c r="E1844" s="8"/>
      <c r="F1844" s="8"/>
      <c r="G1844" s="8"/>
      <c r="H1844" s="5"/>
      <c r="I1844" s="5"/>
      <c r="J1844" s="5"/>
    </row>
    <row r="1845" spans="2:10">
      <c r="B1845" s="1"/>
      <c r="C1845" s="1"/>
      <c r="D1845" s="1"/>
      <c r="E1845" s="8"/>
      <c r="F1845" s="8"/>
      <c r="G1845" s="8"/>
      <c r="H1845" s="5"/>
      <c r="I1845" s="5"/>
      <c r="J1845" s="5"/>
    </row>
    <row r="1846" spans="2:10">
      <c r="B1846" s="1"/>
      <c r="C1846" s="1"/>
      <c r="D1846" s="1"/>
      <c r="E1846" s="8"/>
      <c r="F1846" s="8"/>
      <c r="G1846" s="8"/>
      <c r="H1846" s="5"/>
      <c r="I1846" s="5"/>
      <c r="J1846" s="5"/>
    </row>
    <row r="1847" spans="2:10">
      <c r="B1847" s="1"/>
      <c r="C1847" s="1"/>
      <c r="D1847" s="1"/>
      <c r="E1847" s="8"/>
      <c r="F1847" s="8"/>
      <c r="G1847" s="8"/>
      <c r="H1847" s="5"/>
      <c r="I1847" s="5"/>
      <c r="J1847" s="5"/>
    </row>
    <row r="1848" spans="2:10">
      <c r="B1848" s="1"/>
      <c r="C1848" s="1"/>
      <c r="D1848" s="1"/>
      <c r="E1848" s="8"/>
      <c r="F1848" s="8"/>
      <c r="G1848" s="8"/>
      <c r="H1848" s="5"/>
      <c r="I1848" s="5"/>
      <c r="J1848" s="5"/>
    </row>
    <row r="1849" spans="2:10">
      <c r="B1849" s="1"/>
      <c r="C1849" s="1"/>
      <c r="D1849" s="1"/>
      <c r="E1849" s="8"/>
      <c r="F1849" s="8"/>
      <c r="G1849" s="8"/>
      <c r="H1849" s="5"/>
      <c r="I1849" s="5"/>
      <c r="J1849" s="5"/>
    </row>
    <row r="1850" spans="2:10">
      <c r="B1850" s="1"/>
      <c r="C1850" s="1"/>
      <c r="D1850" s="1"/>
      <c r="E1850" s="8"/>
      <c r="F1850" s="8"/>
      <c r="G1850" s="8"/>
      <c r="H1850" s="5"/>
      <c r="I1850" s="5"/>
      <c r="J1850" s="5"/>
    </row>
    <row r="1851" spans="2:10">
      <c r="B1851" s="1"/>
      <c r="C1851" s="1"/>
      <c r="D1851" s="1"/>
      <c r="E1851" s="8"/>
      <c r="F1851" s="8"/>
      <c r="G1851" s="8"/>
      <c r="H1851" s="5"/>
      <c r="I1851" s="5"/>
      <c r="J1851" s="5"/>
    </row>
    <row r="1852" spans="2:10">
      <c r="B1852" s="1"/>
      <c r="C1852" s="1"/>
      <c r="D1852" s="1"/>
      <c r="E1852" s="8"/>
      <c r="F1852" s="8"/>
      <c r="G1852" s="8"/>
      <c r="H1852" s="5"/>
      <c r="I1852" s="5"/>
      <c r="J1852" s="5"/>
    </row>
    <row r="1853" spans="2:10">
      <c r="B1853" s="1"/>
      <c r="C1853" s="1"/>
      <c r="D1853" s="1"/>
      <c r="E1853" s="8"/>
      <c r="F1853" s="8"/>
      <c r="G1853" s="8"/>
      <c r="H1853" s="5"/>
      <c r="I1853" s="5"/>
      <c r="J1853" s="5"/>
    </row>
    <row r="1854" spans="2:10">
      <c r="B1854" s="1"/>
      <c r="C1854" s="1"/>
      <c r="D1854" s="1"/>
      <c r="E1854" s="8"/>
      <c r="F1854" s="8"/>
      <c r="G1854" s="8"/>
      <c r="H1854" s="5"/>
      <c r="I1854" s="5"/>
      <c r="J1854" s="5"/>
    </row>
    <row r="1855" spans="2:10">
      <c r="B1855" s="1"/>
      <c r="C1855" s="1"/>
      <c r="D1855" s="1"/>
      <c r="E1855" s="8"/>
      <c r="F1855" s="8"/>
      <c r="G1855" s="8"/>
      <c r="H1855" s="5"/>
      <c r="I1855" s="5"/>
      <c r="J1855" s="5"/>
    </row>
    <row r="1856" spans="2:10">
      <c r="B1856" s="1"/>
      <c r="C1856" s="1"/>
      <c r="D1856" s="1"/>
      <c r="E1856" s="8"/>
      <c r="F1856" s="8"/>
      <c r="G1856" s="8"/>
      <c r="H1856" s="5"/>
      <c r="I1856" s="5"/>
      <c r="J1856" s="5"/>
    </row>
    <row r="1857" spans="2:10">
      <c r="B1857" s="1"/>
      <c r="C1857" s="1"/>
      <c r="D1857" s="1"/>
      <c r="E1857" s="8"/>
      <c r="F1857" s="8"/>
      <c r="G1857" s="8"/>
      <c r="H1857" s="5"/>
      <c r="I1857" s="5"/>
      <c r="J1857" s="5"/>
    </row>
    <row r="1858" spans="2:10">
      <c r="B1858" s="1"/>
      <c r="C1858" s="1"/>
      <c r="D1858" s="1"/>
      <c r="E1858" s="8"/>
      <c r="F1858" s="8"/>
      <c r="G1858" s="8"/>
      <c r="H1858" s="5"/>
      <c r="I1858" s="5"/>
      <c r="J1858" s="5"/>
    </row>
    <row r="1859" spans="2:10">
      <c r="B1859" s="1"/>
      <c r="C1859" s="1"/>
      <c r="D1859" s="1"/>
      <c r="E1859" s="8"/>
      <c r="F1859" s="8"/>
      <c r="G1859" s="8"/>
      <c r="H1859" s="5"/>
      <c r="I1859" s="5"/>
      <c r="J1859" s="5"/>
    </row>
    <row r="1860" spans="2:10">
      <c r="B1860" s="1"/>
      <c r="C1860" s="1"/>
      <c r="D1860" s="1"/>
      <c r="E1860" s="8"/>
      <c r="F1860" s="8"/>
      <c r="G1860" s="8"/>
      <c r="H1860" s="5"/>
      <c r="I1860" s="5"/>
      <c r="J1860" s="5"/>
    </row>
    <row r="1861" spans="2:10">
      <c r="B1861" s="1"/>
      <c r="C1861" s="1"/>
      <c r="D1861" s="1"/>
      <c r="E1861" s="8"/>
      <c r="F1861" s="8"/>
      <c r="G1861" s="8"/>
      <c r="H1861" s="5"/>
      <c r="I1861" s="5"/>
      <c r="J1861" s="5"/>
    </row>
    <row r="1862" spans="2:10">
      <c r="B1862" s="1"/>
      <c r="C1862" s="1"/>
      <c r="D1862" s="1"/>
      <c r="E1862" s="8"/>
      <c r="F1862" s="8"/>
      <c r="G1862" s="8"/>
      <c r="H1862" s="5"/>
      <c r="I1862" s="5"/>
      <c r="J1862" s="5"/>
    </row>
    <row r="1863" spans="2:10">
      <c r="B1863" s="1"/>
      <c r="C1863" s="1"/>
      <c r="D1863" s="1"/>
      <c r="E1863" s="8"/>
      <c r="F1863" s="8"/>
      <c r="G1863" s="8"/>
      <c r="H1863" s="5"/>
      <c r="I1863" s="5"/>
      <c r="J1863" s="5"/>
    </row>
    <row r="1864" spans="2:10">
      <c r="B1864" s="1"/>
      <c r="C1864" s="1"/>
      <c r="D1864" s="1"/>
      <c r="E1864" s="8"/>
      <c r="F1864" s="8"/>
      <c r="G1864" s="8"/>
      <c r="H1864" s="5"/>
      <c r="I1864" s="5"/>
      <c r="J1864" s="5"/>
    </row>
    <row r="1865" spans="2:10">
      <c r="B1865" s="1"/>
      <c r="C1865" s="1"/>
      <c r="D1865" s="1"/>
      <c r="E1865" s="8"/>
      <c r="F1865" s="8"/>
      <c r="G1865" s="8"/>
      <c r="H1865" s="5"/>
      <c r="I1865" s="5"/>
      <c r="J1865" s="5"/>
    </row>
    <row r="1866" spans="2:10">
      <c r="B1866" s="1"/>
      <c r="C1866" s="1"/>
      <c r="D1866" s="1"/>
      <c r="E1866" s="8"/>
      <c r="F1866" s="8"/>
      <c r="G1866" s="8"/>
      <c r="H1866" s="5"/>
      <c r="I1866" s="5"/>
      <c r="J1866" s="5"/>
    </row>
    <row r="1867" spans="2:10">
      <c r="B1867" s="1"/>
      <c r="C1867" s="1"/>
      <c r="D1867" s="1"/>
      <c r="E1867" s="8"/>
      <c r="F1867" s="8"/>
      <c r="G1867" s="8"/>
      <c r="H1867" s="5"/>
      <c r="I1867" s="5"/>
      <c r="J1867" s="5"/>
    </row>
    <row r="1868" spans="2:10">
      <c r="B1868" s="1"/>
      <c r="C1868" s="1"/>
      <c r="D1868" s="1"/>
      <c r="E1868" s="8"/>
      <c r="F1868" s="8"/>
      <c r="G1868" s="8"/>
      <c r="H1868" s="5"/>
      <c r="I1868" s="5"/>
      <c r="J1868" s="5"/>
    </row>
    <row r="1869" spans="2:10">
      <c r="B1869" s="1"/>
      <c r="C1869" s="1"/>
      <c r="D1869" s="1"/>
      <c r="E1869" s="8"/>
      <c r="F1869" s="8"/>
      <c r="G1869" s="8"/>
      <c r="H1869" s="5"/>
      <c r="I1869" s="5"/>
      <c r="J1869" s="5"/>
    </row>
    <row r="1870" spans="2:10">
      <c r="B1870" s="1"/>
      <c r="C1870" s="1"/>
      <c r="D1870" s="1"/>
      <c r="E1870" s="8"/>
      <c r="F1870" s="8"/>
      <c r="G1870" s="8"/>
      <c r="H1870" s="5"/>
      <c r="I1870" s="5"/>
      <c r="J1870" s="5"/>
    </row>
    <row r="1871" spans="2:10">
      <c r="B1871" s="1"/>
      <c r="C1871" s="1"/>
      <c r="D1871" s="1"/>
      <c r="E1871" s="8"/>
      <c r="F1871" s="8"/>
      <c r="G1871" s="8"/>
      <c r="H1871" s="5"/>
      <c r="I1871" s="5"/>
      <c r="J1871" s="5"/>
    </row>
    <row r="1872" spans="2:10">
      <c r="B1872" s="1"/>
      <c r="C1872" s="1"/>
      <c r="D1872" s="1"/>
      <c r="E1872" s="8"/>
      <c r="F1872" s="8"/>
      <c r="G1872" s="8"/>
      <c r="H1872" s="5"/>
      <c r="I1872" s="5"/>
      <c r="J1872" s="5"/>
    </row>
    <row r="1873" spans="2:10">
      <c r="B1873" s="1"/>
      <c r="C1873" s="1"/>
      <c r="D1873" s="1"/>
      <c r="E1873" s="8"/>
      <c r="F1873" s="8"/>
      <c r="G1873" s="8"/>
      <c r="H1873" s="5"/>
      <c r="I1873" s="5"/>
      <c r="J1873" s="5"/>
    </row>
    <row r="1874" spans="2:10">
      <c r="B1874" s="1"/>
      <c r="C1874" s="1"/>
      <c r="D1874" s="1"/>
      <c r="E1874" s="8"/>
      <c r="F1874" s="8"/>
      <c r="G1874" s="8"/>
      <c r="H1874" s="5"/>
      <c r="I1874" s="5"/>
      <c r="J1874" s="5"/>
    </row>
    <row r="1875" spans="2:10">
      <c r="B1875" s="1"/>
      <c r="C1875" s="1"/>
      <c r="D1875" s="1"/>
      <c r="E1875" s="8"/>
      <c r="F1875" s="8"/>
      <c r="G1875" s="8"/>
      <c r="H1875" s="5"/>
      <c r="I1875" s="5"/>
      <c r="J1875" s="5"/>
    </row>
    <row r="1876" spans="2:10">
      <c r="B1876" s="1"/>
      <c r="C1876" s="1"/>
      <c r="D1876" s="1"/>
      <c r="E1876" s="8"/>
      <c r="F1876" s="8"/>
      <c r="G1876" s="8"/>
      <c r="H1876" s="5"/>
      <c r="I1876" s="5"/>
      <c r="J1876" s="5"/>
    </row>
    <row r="1877" spans="2:10">
      <c r="B1877" s="1"/>
      <c r="C1877" s="1"/>
      <c r="D1877" s="1"/>
      <c r="E1877" s="8"/>
      <c r="F1877" s="8"/>
      <c r="G1877" s="8"/>
      <c r="H1877" s="5"/>
      <c r="I1877" s="5"/>
      <c r="J1877" s="5"/>
    </row>
    <row r="1878" spans="2:10">
      <c r="B1878" s="1"/>
      <c r="C1878" s="1"/>
      <c r="D1878" s="1"/>
      <c r="E1878" s="8"/>
      <c r="F1878" s="8"/>
      <c r="G1878" s="8"/>
      <c r="H1878" s="5"/>
      <c r="I1878" s="5"/>
      <c r="J1878" s="5"/>
    </row>
    <row r="1879" spans="2:10">
      <c r="B1879" s="1"/>
      <c r="C1879" s="1"/>
      <c r="D1879" s="1"/>
      <c r="E1879" s="8"/>
      <c r="F1879" s="8"/>
      <c r="G1879" s="8"/>
      <c r="H1879" s="5"/>
      <c r="I1879" s="5"/>
      <c r="J1879" s="5"/>
    </row>
    <row r="1880" spans="2:10">
      <c r="B1880" s="1"/>
      <c r="C1880" s="1"/>
      <c r="D1880" s="1"/>
      <c r="E1880" s="8"/>
      <c r="F1880" s="8"/>
      <c r="G1880" s="8"/>
      <c r="H1880" s="5"/>
      <c r="I1880" s="5"/>
      <c r="J1880" s="5"/>
    </row>
    <row r="1881" spans="2:10">
      <c r="B1881" s="1"/>
      <c r="C1881" s="1"/>
      <c r="D1881" s="1"/>
      <c r="E1881" s="8"/>
      <c r="F1881" s="8"/>
      <c r="G1881" s="8"/>
      <c r="H1881" s="5"/>
      <c r="I1881" s="5"/>
      <c r="J1881" s="5"/>
    </row>
    <row r="1882" spans="2:10">
      <c r="B1882" s="1"/>
      <c r="C1882" s="1"/>
      <c r="D1882" s="1"/>
      <c r="E1882" s="8"/>
      <c r="F1882" s="8"/>
      <c r="G1882" s="8"/>
      <c r="H1882" s="5"/>
      <c r="I1882" s="5"/>
      <c r="J1882" s="5"/>
    </row>
    <row r="1883" spans="2:10">
      <c r="B1883" s="1"/>
      <c r="C1883" s="1"/>
      <c r="D1883" s="1"/>
      <c r="E1883" s="8"/>
      <c r="F1883" s="8"/>
      <c r="G1883" s="8"/>
      <c r="H1883" s="5"/>
      <c r="I1883" s="5"/>
      <c r="J1883" s="5"/>
    </row>
    <row r="1884" spans="2:10">
      <c r="B1884" s="1"/>
      <c r="C1884" s="1"/>
      <c r="D1884" s="1"/>
      <c r="E1884" s="8"/>
      <c r="F1884" s="8"/>
      <c r="G1884" s="8"/>
      <c r="H1884" s="5"/>
      <c r="I1884" s="5"/>
      <c r="J1884" s="5"/>
    </row>
    <row r="1885" spans="2:10">
      <c r="B1885" s="1"/>
      <c r="C1885" s="1"/>
      <c r="D1885" s="1"/>
      <c r="E1885" s="8"/>
      <c r="F1885" s="8"/>
      <c r="G1885" s="8"/>
      <c r="H1885" s="5"/>
      <c r="I1885" s="5"/>
      <c r="J1885" s="5"/>
    </row>
    <row r="1886" spans="2:10">
      <c r="B1886" s="1"/>
      <c r="C1886" s="1"/>
      <c r="D1886" s="1"/>
      <c r="E1886" s="8"/>
      <c r="F1886" s="8"/>
      <c r="G1886" s="8"/>
      <c r="H1886" s="5"/>
      <c r="I1886" s="5"/>
      <c r="J1886" s="5"/>
    </row>
    <row r="1887" spans="2:10">
      <c r="B1887" s="1"/>
      <c r="C1887" s="1"/>
      <c r="D1887" s="1"/>
      <c r="E1887" s="8"/>
      <c r="F1887" s="8"/>
      <c r="G1887" s="8"/>
      <c r="H1887" s="5"/>
      <c r="I1887" s="5"/>
      <c r="J1887" s="5"/>
    </row>
    <row r="1888" spans="2:10">
      <c r="B1888" s="1"/>
      <c r="C1888" s="1"/>
      <c r="D1888" s="1"/>
      <c r="E1888" s="8"/>
      <c r="F1888" s="8"/>
      <c r="G1888" s="8"/>
      <c r="H1888" s="5"/>
      <c r="I1888" s="5"/>
      <c r="J1888" s="5"/>
    </row>
    <row r="1889" spans="2:10">
      <c r="B1889" s="1"/>
      <c r="C1889" s="1"/>
      <c r="D1889" s="1"/>
      <c r="E1889" s="8"/>
      <c r="F1889" s="8"/>
      <c r="G1889" s="8"/>
      <c r="H1889" s="5"/>
      <c r="I1889" s="5"/>
      <c r="J1889" s="5"/>
    </row>
    <row r="1890" spans="2:10">
      <c r="B1890" s="1"/>
      <c r="C1890" s="1"/>
      <c r="D1890" s="1"/>
      <c r="E1890" s="8"/>
      <c r="F1890" s="8"/>
      <c r="G1890" s="8"/>
      <c r="H1890" s="5"/>
      <c r="I1890" s="5"/>
      <c r="J1890" s="5"/>
    </row>
    <row r="1891" spans="2:10">
      <c r="B1891" s="1"/>
      <c r="C1891" s="1"/>
      <c r="D1891" s="1"/>
      <c r="E1891" s="8"/>
      <c r="F1891" s="8"/>
      <c r="G1891" s="8"/>
      <c r="H1891" s="5"/>
      <c r="I1891" s="5"/>
      <c r="J1891" s="5"/>
    </row>
    <row r="1892" spans="2:10">
      <c r="B1892" s="1"/>
      <c r="C1892" s="1"/>
      <c r="D1892" s="1"/>
      <c r="E1892" s="8"/>
      <c r="F1892" s="8"/>
      <c r="G1892" s="8"/>
      <c r="H1892" s="5"/>
      <c r="I1892" s="5"/>
      <c r="J1892" s="5"/>
    </row>
    <row r="1893" spans="2:10">
      <c r="B1893" s="1"/>
      <c r="C1893" s="1"/>
      <c r="D1893" s="1"/>
      <c r="E1893" s="8"/>
      <c r="F1893" s="8"/>
      <c r="G1893" s="8"/>
      <c r="H1893" s="5"/>
      <c r="I1893" s="5"/>
      <c r="J1893" s="5"/>
    </row>
    <row r="1894" spans="2:10">
      <c r="B1894" s="1"/>
      <c r="C1894" s="1"/>
      <c r="D1894" s="1"/>
      <c r="E1894" s="8"/>
      <c r="F1894" s="8"/>
      <c r="G1894" s="8"/>
      <c r="H1894" s="5"/>
      <c r="I1894" s="5"/>
      <c r="J1894" s="5"/>
    </row>
    <row r="1895" spans="2:10">
      <c r="B1895" s="1"/>
      <c r="C1895" s="1"/>
      <c r="D1895" s="1"/>
      <c r="E1895" s="8"/>
      <c r="F1895" s="8"/>
      <c r="G1895" s="8"/>
      <c r="H1895" s="5"/>
      <c r="I1895" s="5"/>
      <c r="J1895" s="5"/>
    </row>
    <row r="1896" spans="2:10">
      <c r="B1896" s="1"/>
      <c r="C1896" s="1"/>
      <c r="D1896" s="1"/>
      <c r="E1896" s="8"/>
      <c r="F1896" s="8"/>
      <c r="G1896" s="8"/>
      <c r="H1896" s="5"/>
      <c r="I1896" s="5"/>
      <c r="J1896" s="5"/>
    </row>
    <row r="1897" spans="2:10">
      <c r="B1897" s="1"/>
      <c r="C1897" s="1"/>
      <c r="D1897" s="1"/>
      <c r="E1897" s="8"/>
      <c r="F1897" s="8"/>
      <c r="G1897" s="8"/>
      <c r="H1897" s="5"/>
      <c r="I1897" s="5"/>
      <c r="J1897" s="5"/>
    </row>
    <row r="1898" spans="2:10">
      <c r="B1898" s="1"/>
      <c r="C1898" s="1"/>
      <c r="D1898" s="1"/>
      <c r="E1898" s="8"/>
      <c r="F1898" s="8"/>
      <c r="G1898" s="8"/>
      <c r="H1898" s="5"/>
      <c r="I1898" s="5"/>
      <c r="J1898" s="5"/>
    </row>
    <row r="1899" spans="2:10">
      <c r="B1899" s="1"/>
      <c r="C1899" s="1"/>
      <c r="D1899" s="1"/>
      <c r="E1899" s="8"/>
      <c r="F1899" s="8"/>
      <c r="G1899" s="8"/>
      <c r="H1899" s="5"/>
      <c r="I1899" s="5"/>
      <c r="J1899" s="5"/>
    </row>
    <row r="1900" spans="2:10">
      <c r="B1900" s="1"/>
      <c r="C1900" s="1"/>
      <c r="D1900" s="1"/>
      <c r="E1900" s="8"/>
      <c r="F1900" s="8"/>
      <c r="G1900" s="8"/>
      <c r="H1900" s="5"/>
      <c r="I1900" s="5"/>
      <c r="J1900" s="5"/>
    </row>
    <row r="1901" spans="2:10">
      <c r="B1901" s="1"/>
      <c r="C1901" s="1"/>
      <c r="D1901" s="1"/>
      <c r="E1901" s="8"/>
      <c r="F1901" s="8"/>
      <c r="G1901" s="8"/>
      <c r="H1901" s="5"/>
      <c r="I1901" s="5"/>
      <c r="J1901" s="5"/>
    </row>
    <row r="1902" spans="2:10">
      <c r="B1902" s="1"/>
      <c r="C1902" s="1"/>
      <c r="D1902" s="1"/>
      <c r="E1902" s="8"/>
      <c r="F1902" s="8"/>
      <c r="G1902" s="8"/>
      <c r="H1902" s="5"/>
      <c r="I1902" s="5"/>
      <c r="J1902" s="5"/>
    </row>
    <row r="1903" spans="2:10">
      <c r="B1903" s="1"/>
      <c r="C1903" s="1"/>
      <c r="D1903" s="1"/>
      <c r="E1903" s="8"/>
      <c r="F1903" s="8"/>
      <c r="G1903" s="8"/>
      <c r="H1903" s="5"/>
      <c r="I1903" s="5"/>
      <c r="J1903" s="5"/>
    </row>
    <row r="1904" spans="2:10">
      <c r="B1904" s="1"/>
      <c r="C1904" s="1"/>
      <c r="D1904" s="1"/>
      <c r="E1904" s="8"/>
      <c r="F1904" s="8"/>
      <c r="G1904" s="8"/>
      <c r="H1904" s="5"/>
      <c r="I1904" s="5"/>
      <c r="J1904" s="5"/>
    </row>
    <row r="1905" spans="2:10">
      <c r="B1905" s="1"/>
      <c r="C1905" s="1"/>
      <c r="D1905" s="1"/>
      <c r="E1905" s="8"/>
      <c r="F1905" s="8"/>
      <c r="G1905" s="8"/>
      <c r="H1905" s="5"/>
      <c r="I1905" s="5"/>
      <c r="J1905" s="5"/>
    </row>
    <row r="1906" spans="2:10">
      <c r="B1906" s="1"/>
      <c r="C1906" s="1"/>
      <c r="D1906" s="1"/>
      <c r="E1906" s="8"/>
      <c r="F1906" s="8"/>
      <c r="G1906" s="8"/>
      <c r="H1906" s="5"/>
      <c r="I1906" s="5"/>
      <c r="J1906" s="5"/>
    </row>
    <row r="1907" spans="2:10">
      <c r="B1907" s="1"/>
      <c r="C1907" s="1"/>
      <c r="D1907" s="1"/>
      <c r="E1907" s="8"/>
      <c r="F1907" s="8"/>
      <c r="G1907" s="8"/>
      <c r="H1907" s="5"/>
      <c r="I1907" s="5"/>
      <c r="J1907" s="5"/>
    </row>
    <row r="1908" spans="2:10">
      <c r="B1908" s="1"/>
      <c r="C1908" s="1"/>
      <c r="D1908" s="1"/>
      <c r="E1908" s="8"/>
      <c r="F1908" s="8"/>
      <c r="G1908" s="8"/>
      <c r="H1908" s="5"/>
      <c r="I1908" s="5"/>
      <c r="J1908" s="5"/>
    </row>
    <row r="1909" spans="2:10">
      <c r="B1909" s="1"/>
      <c r="C1909" s="1"/>
      <c r="D1909" s="1"/>
      <c r="E1909" s="8"/>
      <c r="F1909" s="8"/>
      <c r="G1909" s="8"/>
      <c r="H1909" s="5"/>
      <c r="I1909" s="5"/>
      <c r="J1909" s="5"/>
    </row>
    <row r="1910" spans="2:10">
      <c r="B1910" s="1"/>
      <c r="C1910" s="1"/>
      <c r="D1910" s="1"/>
      <c r="E1910" s="8"/>
      <c r="F1910" s="8"/>
      <c r="G1910" s="8"/>
      <c r="H1910" s="5"/>
      <c r="I1910" s="5"/>
      <c r="J1910" s="5"/>
    </row>
    <row r="1911" spans="2:10">
      <c r="B1911" s="1"/>
      <c r="C1911" s="1"/>
      <c r="D1911" s="1"/>
      <c r="E1911" s="8"/>
      <c r="F1911" s="8"/>
      <c r="G1911" s="8"/>
      <c r="H1911" s="5"/>
      <c r="I1911" s="5"/>
      <c r="J1911" s="5"/>
    </row>
    <row r="1912" spans="2:10">
      <c r="B1912" s="1"/>
      <c r="C1912" s="1"/>
      <c r="D1912" s="1"/>
      <c r="E1912" s="8"/>
      <c r="F1912" s="8"/>
      <c r="G1912" s="8"/>
      <c r="H1912" s="5"/>
      <c r="I1912" s="5"/>
      <c r="J1912" s="5"/>
    </row>
    <row r="1913" spans="2:10">
      <c r="B1913" s="1"/>
      <c r="C1913" s="1"/>
      <c r="D1913" s="1"/>
      <c r="E1913" s="8"/>
      <c r="F1913" s="8"/>
      <c r="G1913" s="8"/>
      <c r="H1913" s="5"/>
      <c r="I1913" s="5"/>
      <c r="J1913" s="5"/>
    </row>
    <row r="1914" spans="2:10">
      <c r="B1914" s="1"/>
      <c r="C1914" s="1"/>
      <c r="D1914" s="1"/>
      <c r="E1914" s="8"/>
      <c r="F1914" s="8"/>
      <c r="G1914" s="8"/>
      <c r="H1914" s="5"/>
      <c r="I1914" s="5"/>
      <c r="J1914" s="5"/>
    </row>
    <row r="1915" spans="2:10">
      <c r="B1915" s="1"/>
      <c r="C1915" s="1"/>
      <c r="D1915" s="1"/>
      <c r="E1915" s="8"/>
      <c r="F1915" s="8"/>
      <c r="G1915" s="8"/>
      <c r="H1915" s="5"/>
      <c r="I1915" s="5"/>
      <c r="J1915" s="5"/>
    </row>
    <row r="1916" spans="2:10">
      <c r="B1916" s="1"/>
      <c r="C1916" s="1"/>
      <c r="D1916" s="1"/>
      <c r="E1916" s="8"/>
      <c r="F1916" s="8"/>
      <c r="G1916" s="8"/>
      <c r="H1916" s="5"/>
      <c r="I1916" s="5"/>
      <c r="J1916" s="5"/>
    </row>
    <row r="1917" spans="2:10">
      <c r="B1917" s="1"/>
      <c r="C1917" s="1"/>
      <c r="D1917" s="1"/>
      <c r="E1917" s="8"/>
      <c r="F1917" s="8"/>
      <c r="G1917" s="8"/>
      <c r="H1917" s="5"/>
      <c r="I1917" s="5"/>
      <c r="J1917" s="5"/>
    </row>
    <row r="1918" spans="2:10">
      <c r="B1918" s="1"/>
      <c r="C1918" s="1"/>
      <c r="D1918" s="1"/>
      <c r="E1918" s="8"/>
      <c r="F1918" s="8"/>
      <c r="G1918" s="8"/>
      <c r="H1918" s="5"/>
      <c r="I1918" s="5"/>
      <c r="J1918" s="5"/>
    </row>
    <row r="1919" spans="2:10">
      <c r="B1919" s="1"/>
      <c r="C1919" s="1"/>
      <c r="D1919" s="1"/>
      <c r="E1919" s="8"/>
      <c r="F1919" s="8"/>
      <c r="G1919" s="8"/>
      <c r="H1919" s="5"/>
      <c r="I1919" s="5"/>
      <c r="J1919" s="5"/>
    </row>
    <row r="1920" spans="2:10">
      <c r="B1920" s="1"/>
      <c r="C1920" s="1"/>
      <c r="D1920" s="1"/>
      <c r="E1920" s="8"/>
      <c r="F1920" s="8"/>
      <c r="G1920" s="8"/>
      <c r="H1920" s="5"/>
      <c r="I1920" s="5"/>
      <c r="J1920" s="5"/>
    </row>
    <row r="1921" spans="2:10">
      <c r="B1921" s="1"/>
      <c r="C1921" s="1"/>
      <c r="D1921" s="1"/>
      <c r="E1921" s="8"/>
      <c r="F1921" s="8"/>
      <c r="G1921" s="8"/>
      <c r="H1921" s="5"/>
      <c r="I1921" s="5"/>
      <c r="J1921" s="5"/>
    </row>
    <row r="1922" spans="2:10">
      <c r="B1922" s="1"/>
      <c r="C1922" s="1"/>
      <c r="D1922" s="1"/>
      <c r="E1922" s="8"/>
      <c r="F1922" s="8"/>
      <c r="G1922" s="8"/>
      <c r="H1922" s="5"/>
      <c r="I1922" s="5"/>
      <c r="J1922" s="5"/>
    </row>
    <row r="1923" spans="2:10">
      <c r="B1923" s="1"/>
      <c r="C1923" s="1"/>
      <c r="D1923" s="1"/>
      <c r="E1923" s="8"/>
      <c r="F1923" s="8"/>
      <c r="G1923" s="8"/>
      <c r="H1923" s="5"/>
      <c r="I1923" s="5"/>
      <c r="J1923" s="5"/>
    </row>
    <row r="1924" spans="2:10">
      <c r="B1924" s="1"/>
      <c r="C1924" s="1"/>
      <c r="D1924" s="1"/>
      <c r="E1924" s="8"/>
      <c r="F1924" s="8"/>
      <c r="G1924" s="8"/>
      <c r="H1924" s="5"/>
      <c r="I1924" s="5"/>
      <c r="J1924" s="5"/>
    </row>
    <row r="1925" spans="2:10">
      <c r="B1925" s="1"/>
      <c r="C1925" s="1"/>
      <c r="D1925" s="1"/>
      <c r="E1925" s="8"/>
      <c r="F1925" s="8"/>
      <c r="G1925" s="8"/>
      <c r="H1925" s="5"/>
      <c r="I1925" s="5"/>
      <c r="J1925" s="5"/>
    </row>
    <row r="1926" spans="2:10">
      <c r="B1926" s="1"/>
      <c r="C1926" s="1"/>
      <c r="D1926" s="1"/>
      <c r="E1926" s="8"/>
      <c r="F1926" s="8"/>
      <c r="G1926" s="8"/>
      <c r="H1926" s="5"/>
      <c r="I1926" s="5"/>
      <c r="J1926" s="5"/>
    </row>
    <row r="1927" spans="2:10">
      <c r="B1927" s="1"/>
      <c r="C1927" s="1"/>
      <c r="D1927" s="1"/>
      <c r="E1927" s="8"/>
      <c r="F1927" s="8"/>
      <c r="G1927" s="8"/>
      <c r="H1927" s="5"/>
      <c r="I1927" s="5"/>
      <c r="J1927" s="5"/>
    </row>
    <row r="1928" spans="2:10">
      <c r="B1928" s="1"/>
      <c r="C1928" s="1"/>
      <c r="D1928" s="1"/>
      <c r="E1928" s="8"/>
      <c r="F1928" s="8"/>
      <c r="G1928" s="8"/>
      <c r="H1928" s="5"/>
      <c r="I1928" s="5"/>
      <c r="J1928" s="5"/>
    </row>
    <row r="1929" spans="2:10">
      <c r="B1929" s="1"/>
      <c r="C1929" s="1"/>
      <c r="D1929" s="1"/>
      <c r="E1929" s="8"/>
      <c r="F1929" s="8"/>
      <c r="G1929" s="8"/>
      <c r="H1929" s="5"/>
      <c r="I1929" s="5"/>
      <c r="J1929" s="5"/>
    </row>
    <row r="1930" spans="2:10">
      <c r="B1930" s="1"/>
      <c r="C1930" s="1"/>
      <c r="D1930" s="1"/>
      <c r="E1930" s="8"/>
      <c r="F1930" s="8"/>
      <c r="G1930" s="8"/>
      <c r="H1930" s="5"/>
      <c r="I1930" s="5"/>
      <c r="J1930" s="5"/>
    </row>
    <row r="1931" spans="2:10">
      <c r="B1931" s="1"/>
      <c r="C1931" s="1"/>
      <c r="D1931" s="1"/>
      <c r="E1931" s="8"/>
      <c r="F1931" s="8"/>
      <c r="G1931" s="8"/>
      <c r="H1931" s="5"/>
      <c r="I1931" s="5"/>
      <c r="J1931" s="5"/>
    </row>
    <row r="1932" spans="2:10">
      <c r="B1932" s="1"/>
      <c r="C1932" s="1"/>
      <c r="D1932" s="1"/>
      <c r="E1932" s="8"/>
      <c r="F1932" s="8"/>
      <c r="G1932" s="8"/>
      <c r="H1932" s="5"/>
      <c r="I1932" s="5"/>
      <c r="J1932" s="5"/>
    </row>
    <row r="1933" spans="2:10">
      <c r="B1933" s="1"/>
      <c r="C1933" s="1"/>
      <c r="D1933" s="1"/>
      <c r="E1933" s="8"/>
      <c r="F1933" s="8"/>
      <c r="G1933" s="8"/>
      <c r="H1933" s="5"/>
      <c r="I1933" s="5"/>
      <c r="J1933" s="5"/>
    </row>
  </sheetData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tabColor rgb="FF92D050"/>
  </sheetPr>
  <dimension ref="B3:G19"/>
  <sheetViews>
    <sheetView zoomScale="130" zoomScaleNormal="130" workbookViewId="0">
      <selection activeCell="F25" sqref="F25"/>
    </sheetView>
  </sheetViews>
  <sheetFormatPr defaultRowHeight="12.75"/>
  <cols>
    <col min="2" max="2" width="10.7109375" customWidth="1"/>
    <col min="3" max="3" width="9.5703125" style="25" bestFit="1" customWidth="1"/>
    <col min="4" max="4" width="8.85546875" bestFit="1" customWidth="1"/>
    <col min="5" max="5" width="9.5703125" bestFit="1" customWidth="1"/>
    <col min="7" max="7" width="9.85546875" customWidth="1"/>
  </cols>
  <sheetData>
    <row r="3" spans="2:7">
      <c r="B3" s="10" t="s">
        <v>8</v>
      </c>
    </row>
    <row r="4" spans="2:7" s="14" customFormat="1" ht="25.5">
      <c r="B4" s="27" t="s">
        <v>4</v>
      </c>
      <c r="C4" s="28" t="s">
        <v>26</v>
      </c>
      <c r="D4" s="27" t="s">
        <v>64</v>
      </c>
      <c r="E4" s="27" t="s">
        <v>65</v>
      </c>
      <c r="F4" s="27" t="s">
        <v>278</v>
      </c>
      <c r="G4" s="27" t="s">
        <v>279</v>
      </c>
    </row>
    <row r="5" spans="2:7" s="14" customFormat="1" ht="13.5" thickBot="1">
      <c r="B5" s="16" t="s">
        <v>26</v>
      </c>
      <c r="C5" s="16"/>
      <c r="D5" s="16" t="s">
        <v>75</v>
      </c>
      <c r="E5" s="16" t="s">
        <v>75</v>
      </c>
      <c r="F5" s="16" t="s">
        <v>75</v>
      </c>
      <c r="G5" s="16" t="s">
        <v>75</v>
      </c>
    </row>
    <row r="6" spans="2:7" s="11" customFormat="1">
      <c r="B6" s="12" t="str">
        <f>Commodities!D6</f>
        <v>RADBC</v>
      </c>
      <c r="C6" s="26" t="str">
        <f>Commodities!F6</f>
        <v>kSTC</v>
      </c>
      <c r="D6" s="117">
        <f>APP_DB!Q7</f>
        <v>3542.1605520556946</v>
      </c>
      <c r="E6" s="117">
        <f>APP_DB!R7</f>
        <v>5998.2965598531309</v>
      </c>
      <c r="F6" s="117">
        <f>D6</f>
        <v>3542.1605520556946</v>
      </c>
      <c r="G6" s="117">
        <f>E6</f>
        <v>5998.2965598531309</v>
      </c>
    </row>
    <row r="7" spans="2:7">
      <c r="B7" s="12" t="str">
        <f>Commodities!D7</f>
        <v>RADBK</v>
      </c>
      <c r="C7" s="26" t="str">
        <f>Commodities!F7</f>
        <v>kSTK</v>
      </c>
      <c r="D7" s="117">
        <f>APP_DB!Q8</f>
        <v>3077.717664312031</v>
      </c>
      <c r="E7" s="117">
        <f>APP_DB!R8</f>
        <v>5211.8087271137902</v>
      </c>
      <c r="F7" s="117">
        <f t="shared" ref="F7:F19" si="0">D7</f>
        <v>3077.717664312031</v>
      </c>
      <c r="G7" s="117">
        <f t="shared" ref="G7:G19" si="1">E7</f>
        <v>5211.8087271137902</v>
      </c>
    </row>
    <row r="8" spans="2:7">
      <c r="B8" s="12" t="str">
        <f>Commodities!D8</f>
        <v>RADBE</v>
      </c>
      <c r="C8" s="26" t="str">
        <f>Commodities!F8</f>
        <v>kSTE</v>
      </c>
      <c r="D8" s="117">
        <f>APP_DB!Q9</f>
        <v>3806.6694694070306</v>
      </c>
      <c r="E8" s="117">
        <f>APP_DB!R9</f>
        <v>6446.2161009586889</v>
      </c>
      <c r="F8" s="117">
        <f t="shared" si="0"/>
        <v>3806.6694694070306</v>
      </c>
      <c r="G8" s="117">
        <f t="shared" si="1"/>
        <v>6446.2161009586889</v>
      </c>
    </row>
    <row r="9" spans="2:7">
      <c r="B9" s="12" t="str">
        <f>Commodities!D9</f>
        <v>RADBL</v>
      </c>
      <c r="C9" s="26" t="str">
        <f>Commodities!F9</f>
        <v>kSTL</v>
      </c>
      <c r="D9" s="117">
        <f>APP_DB!Q10</f>
        <v>16528.111424032832</v>
      </c>
      <c r="E9" s="117">
        <f>APP_DB!R10</f>
        <v>27988.712662419865</v>
      </c>
      <c r="F9" s="117">
        <f t="shared" si="0"/>
        <v>16528.111424032832</v>
      </c>
      <c r="G9" s="117">
        <f t="shared" si="1"/>
        <v>27988.712662419865</v>
      </c>
    </row>
    <row r="10" spans="2:7">
      <c r="B10" s="12" t="str">
        <f>Commodities!D10</f>
        <v>RADBO</v>
      </c>
      <c r="C10" s="26" t="str">
        <f>Commodities!F10</f>
        <v>kSTO</v>
      </c>
      <c r="D10" s="117">
        <f>APP_DB!Q11</f>
        <v>3406.1510483874454</v>
      </c>
      <c r="E10" s="117">
        <f>APP_DB!R11</f>
        <v>5767.977994115864</v>
      </c>
      <c r="F10" s="117">
        <f t="shared" si="0"/>
        <v>3406.1510483874454</v>
      </c>
      <c r="G10" s="117">
        <f t="shared" si="1"/>
        <v>5767.977994115864</v>
      </c>
    </row>
    <row r="11" spans="2:7">
      <c r="B11" s="12" t="str">
        <f>Commodities!D11</f>
        <v>RADBR</v>
      </c>
      <c r="C11" s="26" t="str">
        <f>Commodities!F11</f>
        <v>kSTR</v>
      </c>
      <c r="D11" s="117">
        <f>APP_DB!Q12</f>
        <v>1309.5941166247983</v>
      </c>
      <c r="E11" s="117">
        <f>APP_DB!R12</f>
        <v>2217.6673725293394</v>
      </c>
      <c r="F11" s="117">
        <f t="shared" si="0"/>
        <v>1309.5941166247983</v>
      </c>
      <c r="G11" s="117">
        <f t="shared" si="1"/>
        <v>2217.6673725293394</v>
      </c>
    </row>
    <row r="12" spans="2:7">
      <c r="B12" s="12" t="str">
        <f>Commodities!D12</f>
        <v>RADBM</v>
      </c>
      <c r="C12" s="26" t="str">
        <f>Commodities!F12</f>
        <v>kSTM</v>
      </c>
      <c r="D12" s="117">
        <f>APP_DB!Q13</f>
        <v>1479.132919675611</v>
      </c>
      <c r="E12" s="117">
        <f>APP_DB!R13</f>
        <v>2504.7644716461832</v>
      </c>
      <c r="F12" s="117">
        <f t="shared" si="0"/>
        <v>1479.132919675611</v>
      </c>
      <c r="G12" s="117">
        <f t="shared" si="1"/>
        <v>2504.7644716461832</v>
      </c>
    </row>
    <row r="13" spans="2:7">
      <c r="B13" s="12" t="str">
        <f>Commodities!D13</f>
        <v>RAMBC</v>
      </c>
      <c r="C13" s="26" t="str">
        <f>Commodities!F13</f>
        <v>kSTC</v>
      </c>
      <c r="D13" s="117">
        <f>APP_MB!Q7</f>
        <v>2993.6792718049278</v>
      </c>
      <c r="E13" s="117">
        <f>APP_MB!R7</f>
        <v>2020.9291046007795</v>
      </c>
      <c r="F13" s="117">
        <f t="shared" si="0"/>
        <v>2993.6792718049278</v>
      </c>
      <c r="G13" s="117">
        <f t="shared" si="1"/>
        <v>2020.9291046007795</v>
      </c>
    </row>
    <row r="14" spans="2:7">
      <c r="B14" s="12" t="str">
        <f>Commodities!D14</f>
        <v>RAMBK</v>
      </c>
      <c r="C14" s="26" t="str">
        <f>Commodities!F14</f>
        <v>kSTK</v>
      </c>
      <c r="D14" s="117">
        <f>APP_MB!Q8</f>
        <v>2777.8386922081277</v>
      </c>
      <c r="E14" s="117">
        <f>APP_MB!R8</f>
        <v>1875.2226111332664</v>
      </c>
      <c r="F14" s="117">
        <f t="shared" si="0"/>
        <v>2777.8386922081277</v>
      </c>
      <c r="G14" s="117">
        <f t="shared" si="1"/>
        <v>1875.2226111332664</v>
      </c>
    </row>
    <row r="15" spans="2:7">
      <c r="B15" s="12" t="str">
        <f>Commodities!D15</f>
        <v>RAMBE</v>
      </c>
      <c r="C15" s="26" t="str">
        <f>Commodities!F15</f>
        <v>kSTE</v>
      </c>
      <c r="D15" s="117">
        <f>APP_MB!Q9</f>
        <v>2899.9265999595145</v>
      </c>
      <c r="E15" s="117">
        <f>APP_MB!R9</f>
        <v>1957.6399256459981</v>
      </c>
      <c r="F15" s="117">
        <f t="shared" si="0"/>
        <v>2899.9265999595145</v>
      </c>
      <c r="G15" s="117">
        <f t="shared" si="1"/>
        <v>1957.6399256459981</v>
      </c>
    </row>
    <row r="16" spans="2:7">
      <c r="B16" s="12" t="str">
        <f>Commodities!D16</f>
        <v>RAMBL</v>
      </c>
      <c r="C16" s="26" t="str">
        <f>Commodities!F16</f>
        <v>kSTL</v>
      </c>
      <c r="D16" s="117">
        <f>APP_MB!Q10</f>
        <v>9707.8982147419047</v>
      </c>
      <c r="E16" s="117">
        <f>APP_MB!R10</f>
        <v>6553.4655737671364</v>
      </c>
      <c r="F16" s="117">
        <f t="shared" si="0"/>
        <v>9707.8982147419047</v>
      </c>
      <c r="G16" s="117">
        <f t="shared" si="1"/>
        <v>6553.4655737671364</v>
      </c>
    </row>
    <row r="17" spans="2:7">
      <c r="B17" s="12" t="str">
        <f>Commodities!D17</f>
        <v>RAMBO</v>
      </c>
      <c r="C17" s="26" t="str">
        <f>Commodities!F17</f>
        <v>kSTO</v>
      </c>
      <c r="D17" s="117">
        <f>APP_MB!Q11</f>
        <v>2178.6359872784396</v>
      </c>
      <c r="E17" s="117">
        <f>APP_MB!R11</f>
        <v>1470.7216355769153</v>
      </c>
      <c r="F17" s="117">
        <f t="shared" si="0"/>
        <v>2178.6359872784396</v>
      </c>
      <c r="G17" s="117">
        <f t="shared" si="1"/>
        <v>1470.7216355769153</v>
      </c>
    </row>
    <row r="18" spans="2:7">
      <c r="B18" s="12" t="str">
        <f>Commodities!D18</f>
        <v>RAMBR</v>
      </c>
      <c r="C18" s="26" t="str">
        <f>Commodities!F18</f>
        <v>kSTR</v>
      </c>
      <c r="D18" s="117">
        <f>APP_MB!Q12</f>
        <v>1006.7632514069905</v>
      </c>
      <c r="E18" s="117">
        <f>APP_MB!R12</f>
        <v>679.63097295463251</v>
      </c>
      <c r="F18" s="117">
        <f t="shared" si="0"/>
        <v>1006.7632514069905</v>
      </c>
      <c r="G18" s="117">
        <f t="shared" si="1"/>
        <v>679.63097295463251</v>
      </c>
    </row>
    <row r="19" spans="2:7">
      <c r="B19" s="12" t="str">
        <f>Commodities!D19</f>
        <v>RAMBM</v>
      </c>
      <c r="C19" s="26" t="str">
        <f>Commodities!F19</f>
        <v>kSTM</v>
      </c>
      <c r="D19" s="117">
        <f>APP_MB!Q13</f>
        <v>782.91488774980712</v>
      </c>
      <c r="E19" s="117">
        <f>APP_MB!R13</f>
        <v>528.51870204682928</v>
      </c>
      <c r="F19" s="117">
        <f t="shared" si="0"/>
        <v>782.91488774980712</v>
      </c>
      <c r="G19" s="117">
        <f t="shared" si="1"/>
        <v>528.51870204682928</v>
      </c>
    </row>
  </sheetData>
  <phoneticPr fontId="24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</vt:lpstr>
      <vt:lpstr>Intro</vt:lpstr>
      <vt:lpstr>Documentation</vt:lpstr>
      <vt:lpstr>Legend</vt:lpstr>
      <vt:lpstr>Processes</vt:lpstr>
      <vt:lpstr>Commodities</vt:lpstr>
      <vt:lpstr>APP_DB</vt:lpstr>
      <vt:lpstr>APP_MB</vt:lpstr>
      <vt:lpstr>Dem</vt:lpstr>
      <vt:lpstr>RES_Fuel</vt:lpstr>
      <vt:lpstr>data deta bui </vt:lpstr>
      <vt:lpstr>data multis bui</vt:lpstr>
      <vt:lpstr>2012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 - Politecnico di Torino</dc:creator>
  <cp:lastModifiedBy>Mikkel Bosack Simonsen</cp:lastModifiedBy>
  <cp:lastPrinted>2005-02-10T12:45:56Z</cp:lastPrinted>
  <dcterms:created xsi:type="dcterms:W3CDTF">2000-12-13T15:53:11Z</dcterms:created>
  <dcterms:modified xsi:type="dcterms:W3CDTF">2021-09-27T13:02:34Z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198620021343231</vt:r8>
  </property>
</Properties>
</file>