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comments3.xml" ContentType="application/vnd.openxmlformats-officedocument.spreadsheetml.comments+xml"/>
  <Override PartName="/xl/charts/chart3.xml" ContentType="application/vnd.openxmlformats-officedocument.drawingml.chart+xml"/>
  <Override PartName="/xl/charts/chart4.xml" ContentType="application/vnd.openxmlformats-officedocument.drawingml.chart+xml"/>
  <Override PartName="/xl/drawings/drawing3.xml" ContentType="application/vnd.openxmlformats-officedocument.drawing+xml"/>
  <Override PartName="/xl/drawings/drawing4.xml" ContentType="application/vnd.openxmlformats-officedocument.drawing+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0" yWindow="0" windowWidth="12825" windowHeight="8145" firstSheet="11" activeTab="13"/>
  </bookViews>
  <sheets>
    <sheet name="2012" sheetId="9" r:id="rId1"/>
    <sheet name="2015" sheetId="1" r:id="rId2"/>
    <sheet name="2020" sheetId="2" r:id="rId3"/>
    <sheet name="2025" sheetId="3" r:id="rId4"/>
    <sheet name="2030" sheetId="4" r:id="rId5"/>
    <sheet name="2035" sheetId="5" r:id="rId6"/>
    <sheet name="2040" sheetId="6" r:id="rId7"/>
    <sheet name="2045" sheetId="7" r:id="rId8"/>
    <sheet name="2050" sheetId="8" r:id="rId9"/>
    <sheet name="udv ownership MB" sheetId="10" r:id="rId10"/>
    <sheet name="udv ownership DB " sheetId="13" r:id="rId11"/>
    <sheet name="Comments " sheetId="12" r:id="rId12"/>
    <sheet name="udv_divergrpMar_April 14_TF" sheetId="14" r:id="rId13"/>
    <sheet name="RES_EFF_copy to SubRes_ " sheetId="16" r:id="rId14"/>
    <sheet name="APP_PROJ_Copy to Scen_Dem" sheetId="17" r:id="rId15"/>
    <sheet name="w" sheetId="11" r:id="rId16"/>
    <sheet name="Sheet1" sheetId="15" r:id="rId17"/>
  </sheets>
  <externalReferences>
    <externalReference r:id="rId18"/>
    <externalReference r:id="rId19"/>
    <externalReference r:id="rId20"/>
    <externalReference r:id="rId21"/>
    <externalReference r:id="rId22"/>
  </externalReferences>
  <definedNames>
    <definedName name="dkkPerEUR">'[1]Centrale data'!$C$34</definedName>
    <definedName name="FID_1">[2]AGR_Fuels!$A$2</definedName>
    <definedName name="rSØK">'[1]Centrale data'!$C$32</definedName>
    <definedName name="x">[3]AGR_Fuels!$A$2</definedName>
  </definedNames>
  <calcPr calcId="145621"/>
</workbook>
</file>

<file path=xl/calcChain.xml><?xml version="1.0" encoding="utf-8"?>
<calcChain xmlns="http://schemas.openxmlformats.org/spreadsheetml/2006/main">
  <c r="U6" i="17" l="1"/>
  <c r="U7" i="17"/>
  <c r="U8" i="17"/>
  <c r="U9" i="17"/>
  <c r="U10" i="17"/>
  <c r="U11" i="17"/>
  <c r="U12" i="17"/>
  <c r="U13" i="17"/>
  <c r="U18" i="17"/>
  <c r="U19" i="17"/>
  <c r="U20" i="17"/>
  <c r="U21" i="17"/>
  <c r="U22" i="17"/>
  <c r="U23" i="17"/>
  <c r="U24" i="17"/>
  <c r="U25" i="17"/>
  <c r="F7" i="17"/>
  <c r="N19" i="17"/>
  <c r="O19" i="17"/>
  <c r="P19" i="17"/>
  <c r="Q19" i="17"/>
  <c r="R19" i="17"/>
  <c r="S19" i="17"/>
  <c r="T19" i="17"/>
  <c r="N20" i="17"/>
  <c r="O20" i="17"/>
  <c r="P20" i="17"/>
  <c r="Q20" i="17"/>
  <c r="R20" i="17"/>
  <c r="S20" i="17"/>
  <c r="T20" i="17"/>
  <c r="N21" i="17"/>
  <c r="O21" i="17"/>
  <c r="P21" i="17"/>
  <c r="Q21" i="17"/>
  <c r="R21" i="17"/>
  <c r="S21" i="17"/>
  <c r="T21" i="17"/>
  <c r="N22" i="17"/>
  <c r="O22" i="17"/>
  <c r="P22" i="17"/>
  <c r="Q22" i="17"/>
  <c r="R22" i="17"/>
  <c r="S22" i="17"/>
  <c r="T22" i="17"/>
  <c r="N23" i="17"/>
  <c r="O23" i="17"/>
  <c r="P23" i="17"/>
  <c r="Q23" i="17"/>
  <c r="R23" i="17"/>
  <c r="S23" i="17"/>
  <c r="T23" i="17"/>
  <c r="N24" i="17"/>
  <c r="O24" i="17"/>
  <c r="P24" i="17"/>
  <c r="Q24" i="17"/>
  <c r="R24" i="17"/>
  <c r="S24" i="17"/>
  <c r="T24" i="17"/>
  <c r="N25" i="17"/>
  <c r="O25" i="17"/>
  <c r="P25" i="17"/>
  <c r="Q25" i="17"/>
  <c r="R25" i="17"/>
  <c r="S25" i="17"/>
  <c r="T25" i="17"/>
  <c r="M20" i="17"/>
  <c r="M21" i="17"/>
  <c r="M22" i="17"/>
  <c r="M23" i="17"/>
  <c r="M24" i="17"/>
  <c r="M25" i="17"/>
  <c r="M19" i="17"/>
  <c r="M8" i="17"/>
  <c r="N8" i="17"/>
  <c r="O8" i="17"/>
  <c r="P8" i="17"/>
  <c r="Q8" i="17"/>
  <c r="R8" i="17"/>
  <c r="S8" i="17"/>
  <c r="T8" i="17"/>
  <c r="M9" i="17"/>
  <c r="N9" i="17"/>
  <c r="O9" i="17"/>
  <c r="P9" i="17"/>
  <c r="Q9" i="17"/>
  <c r="R9" i="17"/>
  <c r="S9" i="17"/>
  <c r="T9" i="17"/>
  <c r="M10" i="17"/>
  <c r="N10" i="17"/>
  <c r="O10" i="17"/>
  <c r="P10" i="17"/>
  <c r="Q10" i="17"/>
  <c r="R10" i="17"/>
  <c r="S10" i="17"/>
  <c r="T10" i="17"/>
  <c r="M11" i="17"/>
  <c r="N11" i="17"/>
  <c r="O11" i="17"/>
  <c r="P11" i="17"/>
  <c r="Q11" i="17"/>
  <c r="R11" i="17"/>
  <c r="S11" i="17"/>
  <c r="T11" i="17"/>
  <c r="M12" i="17"/>
  <c r="N12" i="17"/>
  <c r="O12" i="17"/>
  <c r="P12" i="17"/>
  <c r="Q12" i="17"/>
  <c r="R12" i="17"/>
  <c r="S12" i="17"/>
  <c r="T12" i="17"/>
  <c r="M13" i="17"/>
  <c r="N13" i="17"/>
  <c r="O13" i="17"/>
  <c r="P13" i="17"/>
  <c r="Q13" i="17"/>
  <c r="R13" i="17"/>
  <c r="S13" i="17"/>
  <c r="T13" i="17"/>
  <c r="N7" i="17"/>
  <c r="O7" i="17"/>
  <c r="P7" i="17"/>
  <c r="Q7" i="17"/>
  <c r="R7" i="17"/>
  <c r="S7" i="17"/>
  <c r="T7" i="17"/>
  <c r="M7" i="17"/>
  <c r="W29" i="17" l="1"/>
  <c r="V29" i="17"/>
  <c r="U29" i="17"/>
  <c r="T29" i="17"/>
  <c r="S29" i="17"/>
  <c r="R29" i="17"/>
  <c r="Q29" i="17"/>
  <c r="P29" i="17"/>
  <c r="O29" i="17"/>
  <c r="N29" i="17"/>
  <c r="L29" i="17"/>
  <c r="W33" i="17"/>
  <c r="V33" i="17"/>
  <c r="U33" i="17"/>
  <c r="T32" i="17"/>
  <c r="S32" i="17"/>
  <c r="R32" i="17"/>
  <c r="Q32" i="17"/>
  <c r="P32" i="17"/>
  <c r="O32" i="17"/>
  <c r="N32" i="17"/>
  <c r="M32" i="17"/>
  <c r="W32" i="17"/>
  <c r="V32" i="17"/>
  <c r="U32" i="17"/>
  <c r="T33" i="17"/>
  <c r="S33" i="17"/>
  <c r="R33" i="17"/>
  <c r="Q33" i="17"/>
  <c r="P33" i="17"/>
  <c r="O33" i="17"/>
  <c r="N33" i="17"/>
  <c r="M33" i="17"/>
  <c r="L32" i="17"/>
  <c r="W31" i="17"/>
  <c r="V31" i="17"/>
  <c r="U31" i="17"/>
  <c r="T30" i="17"/>
  <c r="F77" i="17" s="1"/>
  <c r="S30" i="17"/>
  <c r="F63" i="17" s="1"/>
  <c r="R30" i="17"/>
  <c r="F49" i="17" s="1"/>
  <c r="Q30" i="17"/>
  <c r="F35" i="17" s="1"/>
  <c r="P30" i="17"/>
  <c r="F21" i="17" s="1"/>
  <c r="O30" i="17"/>
  <c r="N30" i="17"/>
  <c r="M30" i="17"/>
  <c r="W30" i="17"/>
  <c r="F119" i="17" s="1"/>
  <c r="V30" i="17"/>
  <c r="F105" i="17" s="1"/>
  <c r="U30" i="17"/>
  <c r="F91" i="17" s="1"/>
  <c r="T31" i="17"/>
  <c r="S31" i="17"/>
  <c r="R31" i="17"/>
  <c r="Q31" i="17"/>
  <c r="P31" i="17"/>
  <c r="O31" i="17"/>
  <c r="N31" i="17"/>
  <c r="M31" i="17"/>
  <c r="L30" i="17"/>
  <c r="M18" i="17" l="1"/>
  <c r="N18" i="17"/>
  <c r="O18" i="17"/>
  <c r="P18" i="17"/>
  <c r="Q18" i="17"/>
  <c r="R18" i="17"/>
  <c r="S18" i="17"/>
  <c r="T18" i="17"/>
  <c r="L25" i="17"/>
  <c r="L18" i="17"/>
  <c r="L19" i="17"/>
  <c r="L20" i="17"/>
  <c r="L21" i="17"/>
  <c r="L22" i="17"/>
  <c r="L23" i="17"/>
  <c r="L24" i="17"/>
  <c r="L17" i="17"/>
  <c r="T6" i="17"/>
  <c r="S6" i="17"/>
  <c r="R6" i="17"/>
  <c r="Q6" i="17"/>
  <c r="P6" i="17"/>
  <c r="O6" i="17"/>
  <c r="N6" i="17"/>
  <c r="M6" i="17"/>
  <c r="L13" i="17"/>
  <c r="L12" i="17"/>
  <c r="L11" i="17"/>
  <c r="L10" i="17"/>
  <c r="L9" i="17"/>
  <c r="L8" i="17"/>
  <c r="L7" i="17"/>
  <c r="L5" i="17"/>
  <c r="H34" i="16" l="1"/>
  <c r="H24" i="16"/>
  <c r="H7" i="16"/>
  <c r="N21" i="16"/>
  <c r="O21" i="16"/>
  <c r="N22" i="16"/>
  <c r="H9" i="16" s="1"/>
  <c r="O22" i="16"/>
  <c r="H10" i="16" s="1"/>
  <c r="N23" i="16"/>
  <c r="H14" i="16" s="1"/>
  <c r="O23" i="16"/>
  <c r="H15" i="16" s="1"/>
  <c r="N24" i="16"/>
  <c r="H19" i="16" s="1"/>
  <c r="O24" i="16"/>
  <c r="H20" i="16" s="1"/>
  <c r="N25" i="16"/>
  <c r="O25" i="16"/>
  <c r="H25" i="16" s="1"/>
  <c r="N26" i="16"/>
  <c r="H29" i="16" s="1"/>
  <c r="O26" i="16"/>
  <c r="H30" i="16" s="1"/>
  <c r="N27" i="16"/>
  <c r="O27" i="16"/>
  <c r="H35" i="16" s="1"/>
  <c r="N28" i="16"/>
  <c r="H39" i="16" s="1"/>
  <c r="O28" i="16"/>
  <c r="H40" i="16" s="1"/>
  <c r="K21" i="16"/>
  <c r="L21" i="16"/>
  <c r="M21" i="16"/>
  <c r="K22" i="16"/>
  <c r="H6" i="16" s="1"/>
  <c r="L22" i="16"/>
  <c r="M22" i="16"/>
  <c r="H8" i="16" s="1"/>
  <c r="K23" i="16"/>
  <c r="H11" i="16" s="1"/>
  <c r="L23" i="16"/>
  <c r="H12" i="16" s="1"/>
  <c r="M23" i="16"/>
  <c r="H13" i="16" s="1"/>
  <c r="K24" i="16"/>
  <c r="H16" i="16" s="1"/>
  <c r="L24" i="16"/>
  <c r="H17" i="16" s="1"/>
  <c r="M24" i="16"/>
  <c r="H18" i="16" s="1"/>
  <c r="K25" i="16"/>
  <c r="H21" i="16" s="1"/>
  <c r="L25" i="16"/>
  <c r="H22" i="16" s="1"/>
  <c r="M25" i="16"/>
  <c r="H23" i="16" s="1"/>
  <c r="K26" i="16"/>
  <c r="H26" i="16" s="1"/>
  <c r="L26" i="16"/>
  <c r="H27" i="16" s="1"/>
  <c r="M26" i="16"/>
  <c r="H28" i="16" s="1"/>
  <c r="K27" i="16"/>
  <c r="H31" i="16" s="1"/>
  <c r="L27" i="16"/>
  <c r="H32" i="16" s="1"/>
  <c r="M27" i="16"/>
  <c r="H33" i="16" s="1"/>
  <c r="K28" i="16"/>
  <c r="H36" i="16" s="1"/>
  <c r="L28" i="16"/>
  <c r="H37" i="16" s="1"/>
  <c r="M28" i="16"/>
  <c r="H38" i="16" s="1"/>
  <c r="J20" i="16"/>
  <c r="J21" i="16"/>
  <c r="J22" i="16"/>
  <c r="J23" i="16"/>
  <c r="J24" i="16"/>
  <c r="J25" i="16"/>
  <c r="J26" i="16"/>
  <c r="J27" i="16"/>
  <c r="J28" i="16"/>
  <c r="J19" i="16"/>
  <c r="F38" i="16"/>
  <c r="F32" i="16"/>
  <c r="F33" i="16"/>
  <c r="F27" i="16"/>
  <c r="F28" i="16"/>
  <c r="F18" i="16"/>
  <c r="F15" i="16"/>
  <c r="O8" i="16"/>
  <c r="O9" i="16"/>
  <c r="F10" i="16" s="1"/>
  <c r="O10" i="16"/>
  <c r="O11" i="16"/>
  <c r="F20" i="16" s="1"/>
  <c r="O12" i="16"/>
  <c r="F25" i="16" s="1"/>
  <c r="O13" i="16"/>
  <c r="F30" i="16" s="1"/>
  <c r="O14" i="16"/>
  <c r="F35" i="16" s="1"/>
  <c r="O15" i="16"/>
  <c r="F40" i="16" s="1"/>
  <c r="N8" i="16"/>
  <c r="N9" i="16"/>
  <c r="F9" i="16" s="1"/>
  <c r="N10" i="16"/>
  <c r="F14" i="16" s="1"/>
  <c r="N11" i="16"/>
  <c r="F19" i="16" s="1"/>
  <c r="N12" i="16"/>
  <c r="F24" i="16" s="1"/>
  <c r="N13" i="16"/>
  <c r="F29" i="16" s="1"/>
  <c r="N14" i="16"/>
  <c r="F34" i="16" s="1"/>
  <c r="N15" i="16"/>
  <c r="F39" i="16" s="1"/>
  <c r="K8" i="16"/>
  <c r="L8" i="16"/>
  <c r="M8" i="16"/>
  <c r="K9" i="16"/>
  <c r="F6" i="16" s="1"/>
  <c r="L9" i="16"/>
  <c r="F7" i="16" s="1"/>
  <c r="M9" i="16"/>
  <c r="F8" i="16" s="1"/>
  <c r="K10" i="16"/>
  <c r="F11" i="16" s="1"/>
  <c r="L10" i="16"/>
  <c r="F12" i="16" s="1"/>
  <c r="M10" i="16"/>
  <c r="F13" i="16" s="1"/>
  <c r="K11" i="16"/>
  <c r="F16" i="16" s="1"/>
  <c r="L11" i="16"/>
  <c r="F17" i="16" s="1"/>
  <c r="M11" i="16"/>
  <c r="K12" i="16"/>
  <c r="F21" i="16" s="1"/>
  <c r="L12" i="16"/>
  <c r="F22" i="16" s="1"/>
  <c r="M12" i="16"/>
  <c r="F23" i="16" s="1"/>
  <c r="K13" i="16"/>
  <c r="F26" i="16" s="1"/>
  <c r="L13" i="16"/>
  <c r="M13" i="16"/>
  <c r="K14" i="16"/>
  <c r="F31" i="16" s="1"/>
  <c r="L14" i="16"/>
  <c r="M14" i="16"/>
  <c r="K15" i="16"/>
  <c r="F36" i="16" s="1"/>
  <c r="L15" i="16"/>
  <c r="F37" i="16" s="1"/>
  <c r="M15" i="16"/>
  <c r="J7" i="16"/>
  <c r="J8" i="16"/>
  <c r="J9" i="16"/>
  <c r="J10" i="16"/>
  <c r="J11" i="16"/>
  <c r="J12" i="16"/>
  <c r="J13" i="16"/>
  <c r="J14" i="16"/>
  <c r="J15" i="16"/>
  <c r="J6" i="16"/>
  <c r="C25" i="14" l="1"/>
  <c r="D25" i="14"/>
  <c r="E25" i="14"/>
  <c r="F25" i="14"/>
  <c r="G25" i="14"/>
  <c r="H25" i="14"/>
  <c r="I25" i="14"/>
  <c r="J25" i="14"/>
  <c r="B25" i="14"/>
  <c r="C29" i="14"/>
  <c r="D29" i="14"/>
  <c r="E29" i="14"/>
  <c r="F29" i="14"/>
  <c r="G29" i="14"/>
  <c r="H29" i="14"/>
  <c r="I29" i="14"/>
  <c r="J29" i="14"/>
  <c r="B29" i="14"/>
  <c r="AX53" i="10"/>
  <c r="BH53" i="10" s="1"/>
  <c r="BJ53" i="13" l="1"/>
  <c r="AW9" i="13" l="1"/>
  <c r="N9" i="13"/>
  <c r="AL78" i="13"/>
  <c r="Z78" i="13"/>
  <c r="AU60" i="10"/>
  <c r="AT60" i="10"/>
  <c r="AS60" i="10"/>
  <c r="AR60" i="10"/>
  <c r="AQ60" i="10"/>
  <c r="AP60" i="10"/>
  <c r="AO60" i="10"/>
  <c r="AN60" i="10"/>
  <c r="AM60" i="10"/>
  <c r="Z60" i="10"/>
  <c r="Y60" i="10"/>
  <c r="N9" i="10" l="1"/>
  <c r="Z78" i="10"/>
  <c r="AL59" i="10" s="1"/>
  <c r="P7" i="10"/>
  <c r="Q7" i="10"/>
  <c r="R7" i="10"/>
  <c r="S7" i="10"/>
  <c r="T7" i="10"/>
  <c r="U7" i="10"/>
  <c r="V7" i="10"/>
  <c r="W7" i="10"/>
  <c r="AL78" i="10" l="1"/>
  <c r="AW9" i="10" s="1"/>
  <c r="AW43" i="10" s="1"/>
  <c r="O5" i="10" l="1"/>
  <c r="B5" i="14" l="1"/>
  <c r="C5" i="14" s="1"/>
  <c r="B6" i="14"/>
  <c r="C6" i="14"/>
  <c r="D6" i="14" s="1"/>
  <c r="E6" i="14" s="1"/>
  <c r="F6" i="14" s="1"/>
  <c r="G6" i="14" s="1"/>
  <c r="H6" i="14" s="1"/>
  <c r="I6" i="14" s="1"/>
  <c r="J6" i="14" s="1"/>
  <c r="B7" i="14"/>
  <c r="C7" i="14"/>
  <c r="D7" i="14" s="1"/>
  <c r="E7" i="14" s="1"/>
  <c r="F7" i="14" s="1"/>
  <c r="G7" i="14" s="1"/>
  <c r="H7" i="14" s="1"/>
  <c r="I7" i="14" s="1"/>
  <c r="J7" i="14" s="1"/>
  <c r="B8" i="14"/>
  <c r="C8" i="14" s="1"/>
  <c r="D8" i="14" s="1"/>
  <c r="E8" i="14" s="1"/>
  <c r="F8" i="14" s="1"/>
  <c r="G8" i="14" s="1"/>
  <c r="H8" i="14" s="1"/>
  <c r="I8" i="14" s="1"/>
  <c r="J8" i="14" s="1"/>
  <c r="B9" i="14"/>
  <c r="C9" i="14" s="1"/>
  <c r="D9" i="14" s="1"/>
  <c r="E9" i="14" s="1"/>
  <c r="F9" i="14" s="1"/>
  <c r="G9" i="14" s="1"/>
  <c r="H9" i="14" s="1"/>
  <c r="I9" i="14" s="1"/>
  <c r="J9" i="14" s="1"/>
  <c r="B10" i="14"/>
  <c r="C10" i="14"/>
  <c r="D10" i="14"/>
  <c r="E10" i="14" s="1"/>
  <c r="F10" i="14" s="1"/>
  <c r="G10" i="14" s="1"/>
  <c r="H10" i="14" s="1"/>
  <c r="I10" i="14" s="1"/>
  <c r="J10" i="14" s="1"/>
  <c r="B11" i="14"/>
  <c r="C11" i="14" s="1"/>
  <c r="D11" i="14" s="1"/>
  <c r="E11" i="14" s="1"/>
  <c r="F11" i="14" s="1"/>
  <c r="G11" i="14" s="1"/>
  <c r="H11" i="14" s="1"/>
  <c r="I11" i="14" s="1"/>
  <c r="J11" i="14" s="1"/>
  <c r="B12" i="14"/>
  <c r="C12" i="14" s="1"/>
  <c r="D12" i="14" s="1"/>
  <c r="E12" i="14" s="1"/>
  <c r="F12" i="14" s="1"/>
  <c r="G12" i="14" s="1"/>
  <c r="H12" i="14" s="1"/>
  <c r="I12" i="14" s="1"/>
  <c r="J12" i="14" s="1"/>
  <c r="B13" i="14"/>
  <c r="C13" i="14" s="1"/>
  <c r="D13" i="14" s="1"/>
  <c r="E13" i="14" s="1"/>
  <c r="F13" i="14" s="1"/>
  <c r="G13" i="14" s="1"/>
  <c r="H13" i="14" s="1"/>
  <c r="I13" i="14" s="1"/>
  <c r="J13" i="14" s="1"/>
  <c r="B14" i="14"/>
  <c r="C14" i="14"/>
  <c r="D14" i="14" s="1"/>
  <c r="E14" i="14" s="1"/>
  <c r="F14" i="14" s="1"/>
  <c r="G14" i="14" s="1"/>
  <c r="H14" i="14" s="1"/>
  <c r="I14" i="14" s="1"/>
  <c r="J14" i="14" s="1"/>
  <c r="B15" i="14"/>
  <c r="C15" i="14" s="1"/>
  <c r="D15" i="14" s="1"/>
  <c r="E15" i="14" s="1"/>
  <c r="F15" i="14" s="1"/>
  <c r="G15" i="14" s="1"/>
  <c r="H15" i="14" s="1"/>
  <c r="I15" i="14" s="1"/>
  <c r="J15" i="14" s="1"/>
  <c r="B16" i="14"/>
  <c r="C16" i="14" s="1"/>
  <c r="D16" i="14" s="1"/>
  <c r="E16" i="14" s="1"/>
  <c r="F16" i="14" s="1"/>
  <c r="G16" i="14" s="1"/>
  <c r="H16" i="14" s="1"/>
  <c r="I16" i="14" s="1"/>
  <c r="J16" i="14" s="1"/>
  <c r="C17" i="14"/>
  <c r="D17" i="14"/>
  <c r="E17" i="14"/>
  <c r="F17" i="14" s="1"/>
  <c r="G17" i="14" s="1"/>
  <c r="H17" i="14" s="1"/>
  <c r="I17" i="14" s="1"/>
  <c r="J17" i="14" s="1"/>
  <c r="B19" i="14" l="1"/>
  <c r="B30" i="14" s="1"/>
  <c r="C19" i="14"/>
  <c r="C30" i="14" s="1"/>
  <c r="D5" i="14"/>
  <c r="B26" i="14" l="1"/>
  <c r="B31" i="14"/>
  <c r="C31" i="14"/>
  <c r="C26" i="14"/>
  <c r="E5" i="14"/>
  <c r="D19" i="14"/>
  <c r="D30" i="14" s="1"/>
  <c r="C20" i="14"/>
  <c r="Q22" i="14" l="1"/>
  <c r="Q26" i="14" s="1"/>
  <c r="D78" i="13"/>
  <c r="AA78" i="10"/>
  <c r="E58" i="9" s="1"/>
  <c r="AA78" i="13"/>
  <c r="G58" i="9" s="1"/>
  <c r="B27" i="14"/>
  <c r="C27" i="14"/>
  <c r="AB78" i="13"/>
  <c r="AB78" i="10"/>
  <c r="D31" i="14"/>
  <c r="D26" i="14"/>
  <c r="E78" i="13"/>
  <c r="R22" i="14"/>
  <c r="R26" i="14" s="1"/>
  <c r="D20" i="14"/>
  <c r="F5" i="14"/>
  <c r="E19" i="14"/>
  <c r="E30" i="14" s="1"/>
  <c r="F58" i="9" l="1"/>
  <c r="O9" i="13"/>
  <c r="AM78" i="13"/>
  <c r="AX9" i="13" s="1"/>
  <c r="D78" i="10"/>
  <c r="Q9" i="14"/>
  <c r="Q13" i="14" s="1"/>
  <c r="S22" i="14"/>
  <c r="S26" i="14" s="1"/>
  <c r="F78" i="13"/>
  <c r="E78" i="10"/>
  <c r="R9" i="14"/>
  <c r="R13" i="14" s="1"/>
  <c r="P9" i="13"/>
  <c r="AN78" i="13"/>
  <c r="AY9" i="13" s="1"/>
  <c r="E26" i="14"/>
  <c r="E31" i="14"/>
  <c r="AC78" i="13"/>
  <c r="D27" i="14"/>
  <c r="AC78" i="10"/>
  <c r="E20" i="14"/>
  <c r="G5" i="14"/>
  <c r="F19" i="14"/>
  <c r="F30" i="14" s="1"/>
  <c r="D58" i="9" l="1"/>
  <c r="AM59" i="10"/>
  <c r="AX9" i="10" s="1"/>
  <c r="O9" i="10"/>
  <c r="AM78" i="10"/>
  <c r="G78" i="13"/>
  <c r="T22" i="14"/>
  <c r="T26" i="14" s="1"/>
  <c r="P9" i="10"/>
  <c r="AN78" i="10"/>
  <c r="E27" i="14"/>
  <c r="AD78" i="13"/>
  <c r="AD78" i="10"/>
  <c r="Q9" i="13"/>
  <c r="AO78" i="13"/>
  <c r="AZ9" i="13" s="1"/>
  <c r="F31" i="14"/>
  <c r="F26" i="14"/>
  <c r="F78" i="10"/>
  <c r="S9" i="14"/>
  <c r="S13" i="14" s="1"/>
  <c r="AN59" i="10"/>
  <c r="AY9" i="10" s="1"/>
  <c r="H5" i="14"/>
  <c r="G19" i="14"/>
  <c r="G30" i="14" s="1"/>
  <c r="F20" i="14"/>
  <c r="AX43" i="10" l="1"/>
  <c r="AY43" i="10"/>
  <c r="Q9" i="10"/>
  <c r="AO78" i="10"/>
  <c r="F27" i="14"/>
  <c r="AE78" i="13"/>
  <c r="AE78" i="10"/>
  <c r="AO59" i="10"/>
  <c r="AZ9" i="10" s="1"/>
  <c r="U22" i="14"/>
  <c r="U26" i="14" s="1"/>
  <c r="H78" i="13"/>
  <c r="G31" i="14"/>
  <c r="G26" i="14"/>
  <c r="G78" i="10"/>
  <c r="AP59" i="10" s="1"/>
  <c r="BA9" i="10" s="1"/>
  <c r="T9" i="14"/>
  <c r="T13" i="14" s="1"/>
  <c r="R9" i="13"/>
  <c r="AP78" i="13"/>
  <c r="BA9" i="13" s="1"/>
  <c r="G20" i="14"/>
  <c r="I5" i="14"/>
  <c r="H19" i="14"/>
  <c r="H30" i="14" s="1"/>
  <c r="S9" i="13" l="1"/>
  <c r="AQ78" i="13"/>
  <c r="BB9" i="13" s="1"/>
  <c r="R9" i="10"/>
  <c r="BA43" i="10" s="1"/>
  <c r="AP78" i="10"/>
  <c r="G27" i="14"/>
  <c r="AF78" i="13"/>
  <c r="AF78" i="10"/>
  <c r="AZ43" i="10"/>
  <c r="H26" i="14"/>
  <c r="H31" i="14"/>
  <c r="I78" i="13"/>
  <c r="V22" i="14"/>
  <c r="V26" i="14" s="1"/>
  <c r="H78" i="10"/>
  <c r="U9" i="14"/>
  <c r="U13" i="14" s="1"/>
  <c r="H20" i="14"/>
  <c r="J5" i="14"/>
  <c r="J19" i="14" s="1"/>
  <c r="J30" i="14" s="1"/>
  <c r="I19" i="14"/>
  <c r="I30" i="14" s="1"/>
  <c r="W22" i="14" l="1"/>
  <c r="W26" i="14" s="1"/>
  <c r="J78" i="13"/>
  <c r="I26" i="14"/>
  <c r="I31" i="14"/>
  <c r="S9" i="10"/>
  <c r="AQ78" i="10"/>
  <c r="AG78" i="13"/>
  <c r="H27" i="14"/>
  <c r="AG78" i="10"/>
  <c r="V9" i="14"/>
  <c r="V13" i="14" s="1"/>
  <c r="I78" i="10"/>
  <c r="J31" i="14"/>
  <c r="J26" i="14"/>
  <c r="AQ59" i="10"/>
  <c r="BB9" i="10" s="1"/>
  <c r="T9" i="13"/>
  <c r="AR78" i="13"/>
  <c r="BC9" i="13" s="1"/>
  <c r="J20" i="14"/>
  <c r="I20" i="14"/>
  <c r="BB43" i="10" l="1"/>
  <c r="T9" i="10"/>
  <c r="AR78" i="10"/>
  <c r="AH78" i="13"/>
  <c r="I27" i="14"/>
  <c r="AH78" i="10"/>
  <c r="U9" i="13"/>
  <c r="AS78" i="13"/>
  <c r="BD9" i="13" s="1"/>
  <c r="AR59" i="10"/>
  <c r="BC9" i="10" s="1"/>
  <c r="AI78" i="13"/>
  <c r="J27" i="14"/>
  <c r="AI78" i="10"/>
  <c r="Y22" i="14"/>
  <c r="Y26" i="14" s="1"/>
  <c r="L78" i="13"/>
  <c r="W9" i="14"/>
  <c r="W13" i="14" s="1"/>
  <c r="J78" i="10"/>
  <c r="X22" i="14"/>
  <c r="X26" i="14" s="1"/>
  <c r="K78" i="13"/>
  <c r="L43" i="13"/>
  <c r="L44" i="13"/>
  <c r="L45" i="13"/>
  <c r="L46" i="13"/>
  <c r="L47" i="13"/>
  <c r="L48" i="13"/>
  <c r="L49" i="13"/>
  <c r="L50" i="13"/>
  <c r="L51" i="13"/>
  <c r="L52" i="13"/>
  <c r="U9" i="10" l="1"/>
  <c r="AS78" i="10"/>
  <c r="AS59" i="10"/>
  <c r="BD9" i="10" s="1"/>
  <c r="BC43" i="10"/>
  <c r="K78" i="10"/>
  <c r="X9" i="14"/>
  <c r="X13" i="14" s="1"/>
  <c r="V9" i="13"/>
  <c r="AT78" i="13"/>
  <c r="BE9" i="13" s="1"/>
  <c r="W9" i="13"/>
  <c r="AU78" i="13"/>
  <c r="BF9" i="13" s="1"/>
  <c r="L78" i="10"/>
  <c r="Y9" i="14"/>
  <c r="Y13" i="14" s="1"/>
  <c r="A61" i="10"/>
  <c r="A62" i="10"/>
  <c r="A63" i="10"/>
  <c r="A64" i="10"/>
  <c r="A65" i="10"/>
  <c r="A66" i="10"/>
  <c r="A67" i="10"/>
  <c r="A68" i="10"/>
  <c r="A69" i="10"/>
  <c r="A70" i="10"/>
  <c r="A71" i="10"/>
  <c r="V9" i="10" l="1"/>
  <c r="AT78" i="10"/>
  <c r="W9" i="10"/>
  <c r="AU78" i="10"/>
  <c r="AT59" i="10"/>
  <c r="BE9" i="10" s="1"/>
  <c r="BE43" i="10" s="1"/>
  <c r="AU59" i="10"/>
  <c r="BF9" i="10" s="1"/>
  <c r="BD43" i="10"/>
  <c r="BE63" i="10"/>
  <c r="BC63" i="10"/>
  <c r="BA63" i="10"/>
  <c r="AY63" i="10"/>
  <c r="AW61" i="10"/>
  <c r="BQ38" i="10"/>
  <c r="BP38" i="10"/>
  <c r="BO38" i="10"/>
  <c r="BN38" i="10"/>
  <c r="BM38" i="10"/>
  <c r="BL38" i="10"/>
  <c r="BK38" i="10"/>
  <c r="BJ38" i="10"/>
  <c r="BI38" i="10"/>
  <c r="BF52" i="10"/>
  <c r="BF63" i="10" s="1"/>
  <c r="BE52" i="10"/>
  <c r="BD52" i="10"/>
  <c r="BD63" i="10" s="1"/>
  <c r="BC52" i="10"/>
  <c r="BB52" i="10"/>
  <c r="BB63" i="10" s="1"/>
  <c r="BA52" i="10"/>
  <c r="AZ52" i="10"/>
  <c r="AZ63" i="10" s="1"/>
  <c r="AY52" i="10"/>
  <c r="AX52" i="10"/>
  <c r="AX63" i="10" s="1"/>
  <c r="AW50" i="10"/>
  <c r="AW35" i="10"/>
  <c r="AF4" i="10"/>
  <c r="AR4" i="10" s="1"/>
  <c r="BC4" i="10" s="1"/>
  <c r="AB4" i="10"/>
  <c r="AN4" i="10" s="1"/>
  <c r="AY4" i="10" s="1"/>
  <c r="W4" i="10"/>
  <c r="AI4" i="10" s="1"/>
  <c r="AU4" i="10" s="1"/>
  <c r="BF4" i="10" s="1"/>
  <c r="V4" i="10"/>
  <c r="AH4" i="10" s="1"/>
  <c r="AT4" i="10" s="1"/>
  <c r="BE4" i="10" s="1"/>
  <c r="U4" i="10"/>
  <c r="AG4" i="10" s="1"/>
  <c r="AS4" i="10" s="1"/>
  <c r="BD4" i="10" s="1"/>
  <c r="T4" i="10"/>
  <c r="S4" i="10"/>
  <c r="AE4" i="10" s="1"/>
  <c r="AQ4" i="10" s="1"/>
  <c r="BB4" i="10" s="1"/>
  <c r="R4" i="10"/>
  <c r="AD4" i="10" s="1"/>
  <c r="AP4" i="10" s="1"/>
  <c r="BA4" i="10" s="1"/>
  <c r="Q4" i="10"/>
  <c r="AC4" i="10" s="1"/>
  <c r="AO4" i="10" s="1"/>
  <c r="AZ4" i="10" s="1"/>
  <c r="P4" i="10"/>
  <c r="O4" i="10"/>
  <c r="AA4" i="10" s="1"/>
  <c r="AM4" i="10" s="1"/>
  <c r="AX4" i="10" s="1"/>
  <c r="N2" i="10"/>
  <c r="G2" i="10"/>
  <c r="AW1" i="10"/>
  <c r="Y1" i="10"/>
  <c r="AK1" i="10" s="1"/>
  <c r="N2" i="13"/>
  <c r="AW1" i="13"/>
  <c r="AW35" i="13"/>
  <c r="AW61" i="13"/>
  <c r="Y1" i="13"/>
  <c r="AK1" i="13" s="1"/>
  <c r="G2" i="13"/>
  <c r="AW50" i="13"/>
  <c r="BF43" i="10" l="1"/>
  <c r="AA5" i="13"/>
  <c r="AB5" i="13"/>
  <c r="AC5" i="13"/>
  <c r="AD5" i="13"/>
  <c r="AE5" i="13"/>
  <c r="AF5" i="13"/>
  <c r="AG5" i="13"/>
  <c r="AS5" i="13" s="1"/>
  <c r="AH5" i="13"/>
  <c r="AI5" i="13"/>
  <c r="AA6" i="13"/>
  <c r="AB6" i="13"/>
  <c r="AC6" i="13"/>
  <c r="AD6" i="13"/>
  <c r="AE6" i="13"/>
  <c r="AF6" i="13"/>
  <c r="AR6" i="13" s="1"/>
  <c r="AG6" i="13"/>
  <c r="AH6" i="13"/>
  <c r="AI6" i="13"/>
  <c r="AA7" i="13"/>
  <c r="AB7" i="13"/>
  <c r="AC7" i="13"/>
  <c r="AD7" i="13"/>
  <c r="AE7" i="13"/>
  <c r="AF7" i="13"/>
  <c r="AG7" i="13"/>
  <c r="AH7" i="13"/>
  <c r="AI7" i="13"/>
  <c r="AA8" i="13"/>
  <c r="AB8" i="13"/>
  <c r="AC8" i="13"/>
  <c r="AD8" i="13"/>
  <c r="AE8" i="13"/>
  <c r="AF8" i="13"/>
  <c r="AG8" i="13"/>
  <c r="AH8" i="13"/>
  <c r="AI8" i="13"/>
  <c r="AA9" i="13"/>
  <c r="AB9" i="13"/>
  <c r="AC9" i="13"/>
  <c r="AO9" i="13" s="1"/>
  <c r="AD9" i="13"/>
  <c r="AE9" i="13"/>
  <c r="AF9" i="13"/>
  <c r="AG9" i="13"/>
  <c r="AS9" i="13" s="1"/>
  <c r="AH9" i="13"/>
  <c r="AI9" i="13"/>
  <c r="AA10" i="13"/>
  <c r="AB10" i="13"/>
  <c r="AN10" i="13" s="1"/>
  <c r="AC10" i="13"/>
  <c r="AD10" i="13"/>
  <c r="AE10" i="13"/>
  <c r="AF10" i="13"/>
  <c r="AG10" i="13"/>
  <c r="AH10" i="13"/>
  <c r="AI10" i="13"/>
  <c r="AA11" i="13"/>
  <c r="AB11" i="13"/>
  <c r="AC11" i="13"/>
  <c r="AD11" i="13"/>
  <c r="AE11" i="13"/>
  <c r="AF11" i="13"/>
  <c r="AG11" i="13"/>
  <c r="AH11" i="13"/>
  <c r="AI11" i="13"/>
  <c r="AA12" i="13"/>
  <c r="AB12" i="13"/>
  <c r="AC12" i="13"/>
  <c r="AD12" i="13"/>
  <c r="AE12" i="13"/>
  <c r="AF12" i="13"/>
  <c r="AG12" i="13"/>
  <c r="AH12" i="13"/>
  <c r="AI12" i="13"/>
  <c r="AA13" i="13"/>
  <c r="AB13" i="13"/>
  <c r="AC13" i="13"/>
  <c r="AD13" i="13"/>
  <c r="AE13" i="13"/>
  <c r="AF13" i="13"/>
  <c r="AG13" i="13"/>
  <c r="AH13" i="13"/>
  <c r="AI13" i="13"/>
  <c r="AA14" i="13"/>
  <c r="AB14" i="13"/>
  <c r="AC14" i="13"/>
  <c r="AD14" i="13"/>
  <c r="AE14" i="13"/>
  <c r="AF14" i="13"/>
  <c r="AR14" i="13" s="1"/>
  <c r="AG14" i="13"/>
  <c r="AH14" i="13"/>
  <c r="AI14" i="13"/>
  <c r="AA15" i="13"/>
  <c r="AB15" i="13"/>
  <c r="AC15" i="13"/>
  <c r="AD15" i="13"/>
  <c r="AE15" i="13"/>
  <c r="AF15" i="13"/>
  <c r="AG15" i="13"/>
  <c r="AH15" i="13"/>
  <c r="AI15" i="13"/>
  <c r="AU15" i="13" s="1"/>
  <c r="AA16" i="13"/>
  <c r="AB16" i="13"/>
  <c r="AC16" i="13"/>
  <c r="AD16" i="13"/>
  <c r="AE16" i="13"/>
  <c r="AF16" i="13"/>
  <c r="AG16" i="13"/>
  <c r="AH16" i="13"/>
  <c r="AI16" i="13"/>
  <c r="AA17" i="13"/>
  <c r="AB17" i="13"/>
  <c r="AC17" i="13"/>
  <c r="AD17" i="13"/>
  <c r="AE17" i="13"/>
  <c r="AF17" i="13"/>
  <c r="AG17" i="13"/>
  <c r="AH17" i="13"/>
  <c r="AI17" i="13"/>
  <c r="AA18" i="13"/>
  <c r="AB18" i="13"/>
  <c r="AC18" i="13"/>
  <c r="AD18" i="13"/>
  <c r="AE18" i="13"/>
  <c r="AF18" i="13"/>
  <c r="AR18" i="13" s="1"/>
  <c r="AG18" i="13"/>
  <c r="AH18" i="13"/>
  <c r="AI18" i="13"/>
  <c r="AA19" i="13"/>
  <c r="AB19" i="13"/>
  <c r="AC19" i="13"/>
  <c r="AD19" i="13"/>
  <c r="AE19" i="13"/>
  <c r="AF19" i="13"/>
  <c r="AG19" i="13"/>
  <c r="AH19" i="13"/>
  <c r="AI19" i="13"/>
  <c r="AA20" i="13"/>
  <c r="AB20" i="13"/>
  <c r="AC20" i="13"/>
  <c r="AD20" i="13"/>
  <c r="AP20" i="13" s="1"/>
  <c r="AE20" i="13"/>
  <c r="AF20" i="13"/>
  <c r="AG20" i="13"/>
  <c r="AH20" i="13"/>
  <c r="AI20" i="13"/>
  <c r="AA21" i="13"/>
  <c r="AB21" i="13"/>
  <c r="AC21" i="13"/>
  <c r="AD21" i="13"/>
  <c r="AE21" i="13"/>
  <c r="AF21" i="13"/>
  <c r="AG21" i="13"/>
  <c r="AH21" i="13"/>
  <c r="AI21" i="13"/>
  <c r="AA22" i="13"/>
  <c r="AB22" i="13"/>
  <c r="AN22" i="13" s="1"/>
  <c r="AC22" i="13"/>
  <c r="AD22" i="13"/>
  <c r="AE22" i="13"/>
  <c r="AF22" i="13"/>
  <c r="AG22" i="13"/>
  <c r="AH22" i="13"/>
  <c r="AI22" i="13"/>
  <c r="AA23" i="13"/>
  <c r="AB23" i="13"/>
  <c r="AC23" i="13"/>
  <c r="AD23" i="13"/>
  <c r="AE23" i="13"/>
  <c r="AQ23" i="13" s="1"/>
  <c r="AF23" i="13"/>
  <c r="AG23" i="13"/>
  <c r="AH23" i="13"/>
  <c r="AI23" i="13"/>
  <c r="AA24" i="13"/>
  <c r="AB24" i="13"/>
  <c r="AC24" i="13"/>
  <c r="AD24" i="13"/>
  <c r="AE24" i="13"/>
  <c r="AF24" i="13"/>
  <c r="AG24" i="13"/>
  <c r="AH24" i="13"/>
  <c r="AI24" i="13"/>
  <c r="AA25" i="13"/>
  <c r="AB25" i="13"/>
  <c r="AC25" i="13"/>
  <c r="AD25" i="13"/>
  <c r="AE25" i="13"/>
  <c r="AF25" i="13"/>
  <c r="AG25" i="13"/>
  <c r="AH25" i="13"/>
  <c r="AI25" i="13"/>
  <c r="AA26" i="13"/>
  <c r="AB26" i="13"/>
  <c r="AC26" i="13"/>
  <c r="AD26" i="13"/>
  <c r="AE26" i="13"/>
  <c r="AF26" i="13"/>
  <c r="AR26" i="13" s="1"/>
  <c r="AG26" i="13"/>
  <c r="AH26" i="13"/>
  <c r="AI26" i="13"/>
  <c r="AA27" i="13"/>
  <c r="AM27" i="13" s="1"/>
  <c r="AB27" i="13"/>
  <c r="AC27" i="13"/>
  <c r="AD27" i="13"/>
  <c r="AE27" i="13"/>
  <c r="AQ27" i="13" s="1"/>
  <c r="AF27" i="13"/>
  <c r="AG27" i="13"/>
  <c r="AH27" i="13"/>
  <c r="AI27" i="13"/>
  <c r="AU27" i="13" s="1"/>
  <c r="AA28" i="13"/>
  <c r="AB28" i="13"/>
  <c r="AC28" i="13"/>
  <c r="AD28" i="13"/>
  <c r="AE28" i="13"/>
  <c r="AF28" i="13"/>
  <c r="AG28" i="13"/>
  <c r="AH28" i="13"/>
  <c r="AI28" i="13"/>
  <c r="AA29" i="13"/>
  <c r="AB29" i="13"/>
  <c r="AC29" i="13"/>
  <c r="AO29" i="13" s="1"/>
  <c r="AD29" i="13"/>
  <c r="AE29" i="13"/>
  <c r="AF29" i="13"/>
  <c r="AG29" i="13"/>
  <c r="AS29" i="13" s="1"/>
  <c r="AH29" i="13"/>
  <c r="AI29" i="13"/>
  <c r="AA30" i="13"/>
  <c r="AB30" i="13"/>
  <c r="AN30" i="13" s="1"/>
  <c r="AC30" i="13"/>
  <c r="AD30" i="13"/>
  <c r="AE30" i="13"/>
  <c r="AF30" i="13"/>
  <c r="AR30" i="13" s="1"/>
  <c r="AG30" i="13"/>
  <c r="AH30" i="13"/>
  <c r="AI30" i="13"/>
  <c r="AA31" i="13"/>
  <c r="AB31" i="13"/>
  <c r="AC31" i="13"/>
  <c r="AD31" i="13"/>
  <c r="AE31" i="13"/>
  <c r="AF31" i="13"/>
  <c r="AG31" i="13"/>
  <c r="AH31" i="13"/>
  <c r="AI31" i="13"/>
  <c r="AA32" i="13"/>
  <c r="AB32" i="13"/>
  <c r="AC32" i="13"/>
  <c r="AD32" i="13"/>
  <c r="AP32" i="13" s="1"/>
  <c r="AE32" i="13"/>
  <c r="AF32" i="13"/>
  <c r="AG32" i="13"/>
  <c r="AH32" i="13"/>
  <c r="AI32" i="13"/>
  <c r="AA33" i="13"/>
  <c r="AB33" i="13"/>
  <c r="AC33" i="13"/>
  <c r="AD33" i="13"/>
  <c r="AE33" i="13"/>
  <c r="AF33" i="13"/>
  <c r="AG33" i="13"/>
  <c r="AH33" i="13"/>
  <c r="AI33" i="13"/>
  <c r="AA34" i="13"/>
  <c r="AB34" i="13"/>
  <c r="AN34" i="13" s="1"/>
  <c r="AC34" i="13"/>
  <c r="AD34" i="13"/>
  <c r="AE34" i="13"/>
  <c r="AF34" i="13"/>
  <c r="AG34" i="13"/>
  <c r="AH34" i="13"/>
  <c r="AI34" i="13"/>
  <c r="AA35" i="13"/>
  <c r="AM35" i="13" s="1"/>
  <c r="AB35" i="13"/>
  <c r="AC35" i="13"/>
  <c r="AD35" i="13"/>
  <c r="AE35" i="13"/>
  <c r="AQ35" i="13" s="1"/>
  <c r="AF35" i="13"/>
  <c r="AG35" i="13"/>
  <c r="AH35" i="13"/>
  <c r="AI35" i="13"/>
  <c r="AU35" i="13" s="1"/>
  <c r="AA36" i="13"/>
  <c r="AB36" i="13"/>
  <c r="AC36" i="13"/>
  <c r="AD36" i="13"/>
  <c r="AE36" i="13"/>
  <c r="AF36" i="13"/>
  <c r="AG36" i="13"/>
  <c r="AH36" i="13"/>
  <c r="AI36" i="13"/>
  <c r="AA37" i="13"/>
  <c r="AB37" i="13"/>
  <c r="AC37" i="13"/>
  <c r="AO37" i="13" s="1"/>
  <c r="AD37" i="13"/>
  <c r="AE37" i="13"/>
  <c r="AF37" i="13"/>
  <c r="AG37" i="13"/>
  <c r="AS37" i="13" s="1"/>
  <c r="AH37" i="13"/>
  <c r="AI37" i="13"/>
  <c r="AA38" i="13"/>
  <c r="AB38" i="13"/>
  <c r="AC38" i="13"/>
  <c r="AD38" i="13"/>
  <c r="AE38" i="13"/>
  <c r="AF38" i="13"/>
  <c r="AG38" i="13"/>
  <c r="AH38" i="13"/>
  <c r="AI38" i="13"/>
  <c r="AA39" i="13"/>
  <c r="AB39" i="13"/>
  <c r="AC39" i="13"/>
  <c r="AD39" i="13"/>
  <c r="AE39" i="13"/>
  <c r="AF39" i="13"/>
  <c r="AG39" i="13"/>
  <c r="AH39" i="13"/>
  <c r="AI39" i="13"/>
  <c r="AA40" i="13"/>
  <c r="AB40" i="13"/>
  <c r="AC40" i="13"/>
  <c r="AD40" i="13"/>
  <c r="AP40" i="13" s="1"/>
  <c r="AE40" i="13"/>
  <c r="AF40" i="13"/>
  <c r="AG40" i="13"/>
  <c r="AH40" i="13"/>
  <c r="AI40" i="13"/>
  <c r="AA41" i="13"/>
  <c r="AB41" i="13"/>
  <c r="AC41" i="13"/>
  <c r="AD41" i="13"/>
  <c r="AE41" i="13"/>
  <c r="AF41" i="13"/>
  <c r="AG41" i="13"/>
  <c r="AH41" i="13"/>
  <c r="AI41" i="13"/>
  <c r="AA42" i="13"/>
  <c r="AB42" i="13"/>
  <c r="AC42" i="13"/>
  <c r="AD42" i="13"/>
  <c r="AE42" i="13"/>
  <c r="AF42" i="13"/>
  <c r="AG42" i="13"/>
  <c r="AH42" i="13"/>
  <c r="AI42" i="13"/>
  <c r="AA43" i="13"/>
  <c r="AB43" i="13"/>
  <c r="AC43" i="13"/>
  <c r="AD43" i="13"/>
  <c r="AE43" i="13"/>
  <c r="AF43" i="13"/>
  <c r="AG43" i="13"/>
  <c r="AH43" i="13"/>
  <c r="AI43" i="13"/>
  <c r="AA44" i="13"/>
  <c r="AB44" i="13"/>
  <c r="AC44" i="13"/>
  <c r="AD44" i="13"/>
  <c r="AE44" i="13"/>
  <c r="AF44" i="13"/>
  <c r="AG44" i="13"/>
  <c r="AH44" i="13"/>
  <c r="AI44" i="13"/>
  <c r="AA45" i="13"/>
  <c r="AB45" i="13"/>
  <c r="AC45" i="13"/>
  <c r="AD45" i="13"/>
  <c r="AE45" i="13"/>
  <c r="AF45" i="13"/>
  <c r="AG45" i="13"/>
  <c r="AH45" i="13"/>
  <c r="AI45" i="13"/>
  <c r="AA46" i="13"/>
  <c r="AB46" i="13"/>
  <c r="AN46" i="13" s="1"/>
  <c r="AC46" i="13"/>
  <c r="AD46" i="13"/>
  <c r="AE46" i="13"/>
  <c r="AF46" i="13"/>
  <c r="AG46" i="13"/>
  <c r="AH46" i="13"/>
  <c r="AI46" i="13"/>
  <c r="AU46" i="13" s="1"/>
  <c r="AA47" i="13"/>
  <c r="AB47" i="13"/>
  <c r="AC47" i="13"/>
  <c r="AD47" i="13"/>
  <c r="AE47" i="13"/>
  <c r="AQ47" i="13" s="1"/>
  <c r="AF47" i="13"/>
  <c r="AG47" i="13"/>
  <c r="AH47" i="13"/>
  <c r="AI47" i="13"/>
  <c r="AU47" i="13" s="1"/>
  <c r="AA48" i="13"/>
  <c r="AB48" i="13"/>
  <c r="AC48" i="13"/>
  <c r="AD48" i="13"/>
  <c r="AP48" i="13" s="1"/>
  <c r="AE48" i="13"/>
  <c r="AF48" i="13"/>
  <c r="AG48" i="13"/>
  <c r="AH48" i="13"/>
  <c r="AI48" i="13"/>
  <c r="AA49" i="13"/>
  <c r="AB49" i="13"/>
  <c r="AC49" i="13"/>
  <c r="AD49" i="13"/>
  <c r="AE49" i="13"/>
  <c r="AF49" i="13"/>
  <c r="AG49" i="13"/>
  <c r="AS49" i="13" s="1"/>
  <c r="AH49" i="13"/>
  <c r="AI49" i="13"/>
  <c r="AA50" i="13"/>
  <c r="AB50" i="13"/>
  <c r="AN50" i="13" s="1"/>
  <c r="AC50" i="13"/>
  <c r="AD50" i="13"/>
  <c r="AE50" i="13"/>
  <c r="AF50" i="13"/>
  <c r="AR50" i="13" s="1"/>
  <c r="AG50" i="13"/>
  <c r="AH50" i="13"/>
  <c r="AI50" i="13"/>
  <c r="AA51" i="13"/>
  <c r="AB51" i="13"/>
  <c r="AC51" i="13"/>
  <c r="AD51" i="13"/>
  <c r="AE51" i="13"/>
  <c r="AF51" i="13"/>
  <c r="AG51" i="13"/>
  <c r="AH51" i="13"/>
  <c r="AI51" i="13"/>
  <c r="AA52" i="13"/>
  <c r="AB52" i="13"/>
  <c r="AC52" i="13"/>
  <c r="AD52" i="13"/>
  <c r="AE52" i="13"/>
  <c r="AF52" i="13"/>
  <c r="AG52" i="13"/>
  <c r="AH52" i="13"/>
  <c r="AI52" i="13"/>
  <c r="AA53" i="13"/>
  <c r="AB53" i="13"/>
  <c r="AC53" i="13"/>
  <c r="AD53" i="13"/>
  <c r="AE53" i="13"/>
  <c r="AF53" i="13"/>
  <c r="AG53" i="13"/>
  <c r="AH53" i="13"/>
  <c r="AI53" i="13"/>
  <c r="AA54" i="13"/>
  <c r="AB54" i="13"/>
  <c r="AC54" i="13"/>
  <c r="AD54" i="13"/>
  <c r="AE54" i="13"/>
  <c r="AF54" i="13"/>
  <c r="AG54" i="13"/>
  <c r="AH54" i="13"/>
  <c r="AI54" i="13"/>
  <c r="AA55" i="13"/>
  <c r="AB55" i="13"/>
  <c r="AC55" i="13"/>
  <c r="AD55" i="13"/>
  <c r="AE55" i="13"/>
  <c r="AF55" i="13"/>
  <c r="AG55" i="13"/>
  <c r="AH55" i="13"/>
  <c r="AI55" i="13"/>
  <c r="AA56" i="13"/>
  <c r="AB56" i="13"/>
  <c r="AC56" i="13"/>
  <c r="AD56" i="13"/>
  <c r="AE56" i="13"/>
  <c r="AF56" i="13"/>
  <c r="AG56" i="13"/>
  <c r="AH56" i="13"/>
  <c r="AI56" i="13"/>
  <c r="AA57" i="13"/>
  <c r="AA58" i="13"/>
  <c r="AB58" i="13"/>
  <c r="AC58" i="13"/>
  <c r="AD58" i="13"/>
  <c r="AE58" i="13"/>
  <c r="AF58" i="13"/>
  <c r="AG58" i="13"/>
  <c r="AH58" i="13"/>
  <c r="AI58" i="13"/>
  <c r="AA61" i="13"/>
  <c r="AB61" i="13"/>
  <c r="AC61" i="13"/>
  <c r="AD61" i="13"/>
  <c r="AE61" i="13"/>
  <c r="AF61" i="13"/>
  <c r="AG61" i="13"/>
  <c r="AH61" i="13"/>
  <c r="AI61" i="13"/>
  <c r="AA62" i="13"/>
  <c r="AB62" i="13"/>
  <c r="AC62" i="13"/>
  <c r="AD62" i="13"/>
  <c r="AE62" i="13"/>
  <c r="AF62" i="13"/>
  <c r="AG62" i="13"/>
  <c r="AH62" i="13"/>
  <c r="AI62" i="13"/>
  <c r="AA63" i="13"/>
  <c r="AB63" i="13"/>
  <c r="AC63" i="13"/>
  <c r="AD63" i="13"/>
  <c r="AE63" i="13"/>
  <c r="AF63" i="13"/>
  <c r="AG63" i="13"/>
  <c r="AH63" i="13"/>
  <c r="AI63" i="13"/>
  <c r="AA64" i="13"/>
  <c r="AB64" i="13"/>
  <c r="AC64" i="13"/>
  <c r="AD64" i="13"/>
  <c r="AE64" i="13"/>
  <c r="AF64" i="13"/>
  <c r="AG64" i="13"/>
  <c r="AH64" i="13"/>
  <c r="AI64" i="13"/>
  <c r="AA65" i="13"/>
  <c r="AB65" i="13"/>
  <c r="AC65" i="13"/>
  <c r="AD65" i="13"/>
  <c r="AE65" i="13"/>
  <c r="AF65" i="13"/>
  <c r="AG65" i="13"/>
  <c r="AH65" i="13"/>
  <c r="AI65" i="13"/>
  <c r="AA66" i="13"/>
  <c r="AB66" i="13"/>
  <c r="AC66" i="13"/>
  <c r="AD66" i="13"/>
  <c r="AE66" i="13"/>
  <c r="AF66" i="13"/>
  <c r="AG66" i="13"/>
  <c r="AH66" i="13"/>
  <c r="AI66" i="13"/>
  <c r="AA67" i="13"/>
  <c r="AB67" i="13"/>
  <c r="AC67" i="13"/>
  <c r="AD67" i="13"/>
  <c r="AE67" i="13"/>
  <c r="AF67" i="13"/>
  <c r="AG67" i="13"/>
  <c r="AH67" i="13"/>
  <c r="AI67" i="13"/>
  <c r="AA68" i="13"/>
  <c r="AB68" i="13"/>
  <c r="AC68" i="13"/>
  <c r="AD68" i="13"/>
  <c r="AE68" i="13"/>
  <c r="AF68" i="13"/>
  <c r="AG68" i="13"/>
  <c r="AH68" i="13"/>
  <c r="AI68" i="13"/>
  <c r="AA69" i="13"/>
  <c r="AB69" i="13"/>
  <c r="AC69" i="13"/>
  <c r="AD69" i="13"/>
  <c r="AE69" i="13"/>
  <c r="AF69" i="13"/>
  <c r="AG69" i="13"/>
  <c r="AH69" i="13"/>
  <c r="AI69" i="13"/>
  <c r="AA70" i="13"/>
  <c r="AB70" i="13"/>
  <c r="AC70" i="13"/>
  <c r="AD70" i="13"/>
  <c r="AE70" i="13"/>
  <c r="AF70" i="13"/>
  <c r="AG70" i="13"/>
  <c r="AH70" i="13"/>
  <c r="AI70" i="13"/>
  <c r="AA71" i="13"/>
  <c r="AB71" i="13"/>
  <c r="AC71" i="13"/>
  <c r="AD71" i="13"/>
  <c r="AE71" i="13"/>
  <c r="AF71" i="13"/>
  <c r="AG71" i="13"/>
  <c r="AH71" i="13"/>
  <c r="AI71" i="13"/>
  <c r="AA72" i="13"/>
  <c r="AB72" i="13"/>
  <c r="AC72" i="13"/>
  <c r="AD72" i="13"/>
  <c r="AE72" i="13"/>
  <c r="AF72" i="13"/>
  <c r="AG72" i="13"/>
  <c r="AH72" i="13"/>
  <c r="AI72" i="13"/>
  <c r="AA73" i="13"/>
  <c r="AB73" i="13"/>
  <c r="AC73" i="13"/>
  <c r="AD73" i="13"/>
  <c r="AE73" i="13"/>
  <c r="AF73" i="13"/>
  <c r="AG73" i="13"/>
  <c r="AH73" i="13"/>
  <c r="AI73" i="13"/>
  <c r="AA74" i="13"/>
  <c r="AB74" i="13"/>
  <c r="AC74" i="13"/>
  <c r="AD74" i="13"/>
  <c r="AE74" i="13"/>
  <c r="AF74" i="13"/>
  <c r="AG74" i="13"/>
  <c r="AH74" i="13"/>
  <c r="AI74" i="13"/>
  <c r="AA75" i="13"/>
  <c r="AB75" i="13"/>
  <c r="AC75" i="13"/>
  <c r="AD75" i="13"/>
  <c r="AE75" i="13"/>
  <c r="AF75" i="13"/>
  <c r="AG75" i="13"/>
  <c r="AH75" i="13"/>
  <c r="AI75" i="13"/>
  <c r="AA76" i="13"/>
  <c r="AB76" i="13"/>
  <c r="AC76" i="13"/>
  <c r="AD76" i="13"/>
  <c r="AE76" i="13"/>
  <c r="AF76" i="13"/>
  <c r="AG76" i="13"/>
  <c r="AH76" i="13"/>
  <c r="AI76" i="13"/>
  <c r="V4" i="13"/>
  <c r="AH4" i="13" s="1"/>
  <c r="AT4" i="13" s="1"/>
  <c r="BE4" i="13" s="1"/>
  <c r="W4" i="13"/>
  <c r="AI4" i="13" s="1"/>
  <c r="AU4" i="13" s="1"/>
  <c r="BF4" i="13" s="1"/>
  <c r="T4" i="13"/>
  <c r="AF4" i="13" s="1"/>
  <c r="AR4" i="13" s="1"/>
  <c r="BC4" i="13" s="1"/>
  <c r="U4" i="13"/>
  <c r="AG4" i="13" s="1"/>
  <c r="AS4" i="13" s="1"/>
  <c r="BD4" i="13" s="1"/>
  <c r="D5" i="13"/>
  <c r="E5" i="13"/>
  <c r="F5" i="13"/>
  <c r="G5" i="13"/>
  <c r="H5" i="13"/>
  <c r="I5" i="13"/>
  <c r="J5" i="13"/>
  <c r="K5" i="13"/>
  <c r="L5" i="13"/>
  <c r="D6" i="13"/>
  <c r="AM6" i="13" s="1"/>
  <c r="E6" i="13"/>
  <c r="F6" i="13"/>
  <c r="G6" i="13"/>
  <c r="H6" i="13"/>
  <c r="I6" i="13"/>
  <c r="J6" i="13"/>
  <c r="AS6" i="13" s="1"/>
  <c r="K6" i="13"/>
  <c r="L6" i="13"/>
  <c r="AU6" i="13" s="1"/>
  <c r="D7" i="13"/>
  <c r="E7" i="13"/>
  <c r="F7" i="13"/>
  <c r="G7" i="13"/>
  <c r="AP7" i="13" s="1"/>
  <c r="H7" i="13"/>
  <c r="I7" i="13"/>
  <c r="J7" i="13"/>
  <c r="K7" i="13"/>
  <c r="AT7" i="13" s="1"/>
  <c r="L7" i="13"/>
  <c r="D8" i="13"/>
  <c r="AM8" i="13" s="1"/>
  <c r="E8" i="13"/>
  <c r="F8" i="13"/>
  <c r="G8" i="13"/>
  <c r="H8" i="13"/>
  <c r="AQ8" i="13" s="1"/>
  <c r="I8" i="13"/>
  <c r="J8" i="13"/>
  <c r="K8" i="13"/>
  <c r="L8" i="13"/>
  <c r="AU8" i="13" s="1"/>
  <c r="D9" i="13"/>
  <c r="AM9" i="13" s="1"/>
  <c r="E9" i="13"/>
  <c r="AN9" i="13" s="1"/>
  <c r="F9" i="13"/>
  <c r="G9" i="13"/>
  <c r="H9" i="13"/>
  <c r="I9" i="13"/>
  <c r="AR9" i="13" s="1"/>
  <c r="J9" i="13"/>
  <c r="K9" i="13"/>
  <c r="AT9" i="13" s="1"/>
  <c r="L9" i="13"/>
  <c r="D10" i="13"/>
  <c r="AM10" i="13" s="1"/>
  <c r="E10" i="13"/>
  <c r="F10" i="13"/>
  <c r="AO10" i="13" s="1"/>
  <c r="G10" i="13"/>
  <c r="H10" i="13"/>
  <c r="AQ10" i="13" s="1"/>
  <c r="I10" i="13"/>
  <c r="J10" i="13"/>
  <c r="AS10" i="13" s="1"/>
  <c r="K10" i="13"/>
  <c r="L10" i="13"/>
  <c r="AU10" i="13" s="1"/>
  <c r="D11" i="13"/>
  <c r="E11" i="13"/>
  <c r="F11" i="13"/>
  <c r="G11" i="13"/>
  <c r="AP11" i="13" s="1"/>
  <c r="H11" i="13"/>
  <c r="I11" i="13"/>
  <c r="AR11" i="13" s="1"/>
  <c r="J11" i="13"/>
  <c r="K11" i="13"/>
  <c r="AT11" i="13" s="1"/>
  <c r="L11" i="13"/>
  <c r="D12" i="13"/>
  <c r="E12" i="13"/>
  <c r="F12" i="13"/>
  <c r="AO12" i="13" s="1"/>
  <c r="G12" i="13"/>
  <c r="H12" i="13"/>
  <c r="I12" i="13"/>
  <c r="J12" i="13"/>
  <c r="AS12" i="13" s="1"/>
  <c r="K12" i="13"/>
  <c r="L12" i="13"/>
  <c r="AU12" i="13" s="1"/>
  <c r="D13" i="13"/>
  <c r="E13" i="13"/>
  <c r="AN13" i="13" s="1"/>
  <c r="F13" i="13"/>
  <c r="G13" i="13"/>
  <c r="H13" i="13"/>
  <c r="I13" i="13"/>
  <c r="AR13" i="13" s="1"/>
  <c r="J13" i="13"/>
  <c r="K13" i="13"/>
  <c r="AT13" i="13" s="1"/>
  <c r="L13" i="13"/>
  <c r="D14" i="13"/>
  <c r="E14" i="13"/>
  <c r="F14" i="13"/>
  <c r="G14" i="13"/>
  <c r="H14" i="13"/>
  <c r="I14" i="13"/>
  <c r="J14" i="13"/>
  <c r="AS14" i="13" s="1"/>
  <c r="K14" i="13"/>
  <c r="L14" i="13"/>
  <c r="AU14" i="13" s="1"/>
  <c r="D15" i="13"/>
  <c r="E15" i="13"/>
  <c r="AN15" i="13" s="1"/>
  <c r="F15" i="13"/>
  <c r="G15" i="13"/>
  <c r="AP15" i="13" s="1"/>
  <c r="H15" i="13"/>
  <c r="I15" i="13"/>
  <c r="AR15" i="13" s="1"/>
  <c r="J15" i="13"/>
  <c r="K15" i="13"/>
  <c r="AT15" i="13" s="1"/>
  <c r="L15" i="13"/>
  <c r="D16" i="13"/>
  <c r="E16" i="13"/>
  <c r="F16" i="13"/>
  <c r="AO16" i="13" s="1"/>
  <c r="G16" i="13"/>
  <c r="H16" i="13"/>
  <c r="I16" i="13"/>
  <c r="J16" i="13"/>
  <c r="AS16" i="13" s="1"/>
  <c r="K16" i="13"/>
  <c r="L16" i="13"/>
  <c r="AU16" i="13" s="1"/>
  <c r="D17" i="13"/>
  <c r="E17" i="13"/>
  <c r="AN17" i="13" s="1"/>
  <c r="F17" i="13"/>
  <c r="G17" i="13"/>
  <c r="H17" i="13"/>
  <c r="AQ17" i="13" s="1"/>
  <c r="I17" i="13"/>
  <c r="AR17" i="13" s="1"/>
  <c r="J17" i="13"/>
  <c r="K17" i="13"/>
  <c r="AT17" i="13" s="1"/>
  <c r="L17" i="13"/>
  <c r="D18" i="13"/>
  <c r="AM18" i="13" s="1"/>
  <c r="E18" i="13"/>
  <c r="F18" i="13"/>
  <c r="AO18" i="13" s="1"/>
  <c r="G18" i="13"/>
  <c r="H18" i="13"/>
  <c r="AQ18" i="13" s="1"/>
  <c r="I18" i="13"/>
  <c r="J18" i="13"/>
  <c r="AS18" i="13" s="1"/>
  <c r="K18" i="13"/>
  <c r="L18" i="13"/>
  <c r="AU18" i="13" s="1"/>
  <c r="D19" i="13"/>
  <c r="E19" i="13"/>
  <c r="AN19" i="13" s="1"/>
  <c r="F19" i="13"/>
  <c r="G19" i="13"/>
  <c r="H19" i="13"/>
  <c r="I19" i="13"/>
  <c r="J19" i="13"/>
  <c r="K19" i="13"/>
  <c r="AT19" i="13" s="1"/>
  <c r="L19" i="13"/>
  <c r="D20" i="13"/>
  <c r="E20" i="13"/>
  <c r="F20" i="13"/>
  <c r="AO20" i="13" s="1"/>
  <c r="G20" i="13"/>
  <c r="H20" i="13"/>
  <c r="I20" i="13"/>
  <c r="J20" i="13"/>
  <c r="AS20" i="13" s="1"/>
  <c r="K20" i="13"/>
  <c r="L20" i="13"/>
  <c r="AU20" i="13" s="1"/>
  <c r="D21" i="13"/>
  <c r="E21" i="13"/>
  <c r="AN21" i="13" s="1"/>
  <c r="F21" i="13"/>
  <c r="G21" i="13"/>
  <c r="H21" i="13"/>
  <c r="I21" i="13"/>
  <c r="AR21" i="13" s="1"/>
  <c r="J21" i="13"/>
  <c r="K21" i="13"/>
  <c r="AT21" i="13" s="1"/>
  <c r="L21" i="13"/>
  <c r="D22" i="13"/>
  <c r="E22" i="13"/>
  <c r="F22" i="13"/>
  <c r="AO22" i="13" s="1"/>
  <c r="G22" i="13"/>
  <c r="H22" i="13"/>
  <c r="I22" i="13"/>
  <c r="J22" i="13"/>
  <c r="AS22" i="13" s="1"/>
  <c r="K22" i="13"/>
  <c r="L22" i="13"/>
  <c r="AU22" i="13" s="1"/>
  <c r="D23" i="13"/>
  <c r="E23" i="13"/>
  <c r="F23" i="13"/>
  <c r="G23" i="13"/>
  <c r="AP23" i="13" s="1"/>
  <c r="H23" i="13"/>
  <c r="I23" i="13"/>
  <c r="AR23" i="13" s="1"/>
  <c r="J23" i="13"/>
  <c r="K23" i="13"/>
  <c r="AT23" i="13" s="1"/>
  <c r="L23" i="13"/>
  <c r="D24" i="13"/>
  <c r="E24" i="13"/>
  <c r="F24" i="13"/>
  <c r="AO24" i="13" s="1"/>
  <c r="G24" i="13"/>
  <c r="H24" i="13"/>
  <c r="I24" i="13"/>
  <c r="J24" i="13"/>
  <c r="AS24" i="13" s="1"/>
  <c r="K24" i="13"/>
  <c r="L24" i="13"/>
  <c r="AU24" i="13" s="1"/>
  <c r="D25" i="13"/>
  <c r="E25" i="13"/>
  <c r="F25" i="13"/>
  <c r="G25" i="13"/>
  <c r="H25" i="13"/>
  <c r="I25" i="13"/>
  <c r="J25" i="13"/>
  <c r="K25" i="13"/>
  <c r="L25" i="13"/>
  <c r="D26" i="13"/>
  <c r="AM26" i="13" s="1"/>
  <c r="E26" i="13"/>
  <c r="F26" i="13"/>
  <c r="G26" i="13"/>
  <c r="H26" i="13"/>
  <c r="I26" i="13"/>
  <c r="J26" i="13"/>
  <c r="K26" i="13"/>
  <c r="L26" i="13"/>
  <c r="D27" i="13"/>
  <c r="E27" i="13"/>
  <c r="F27" i="13"/>
  <c r="G27" i="13"/>
  <c r="H27" i="13"/>
  <c r="I27" i="13"/>
  <c r="AR27" i="13" s="1"/>
  <c r="J27" i="13"/>
  <c r="K27" i="13"/>
  <c r="AT27" i="13" s="1"/>
  <c r="L27" i="13"/>
  <c r="D28" i="13"/>
  <c r="E28" i="13"/>
  <c r="F28" i="13"/>
  <c r="AO28" i="13" s="1"/>
  <c r="G28" i="13"/>
  <c r="H28" i="13"/>
  <c r="I28" i="13"/>
  <c r="J28" i="13"/>
  <c r="AS28" i="13" s="1"/>
  <c r="K28" i="13"/>
  <c r="L28" i="13"/>
  <c r="AU28" i="13" s="1"/>
  <c r="D29" i="13"/>
  <c r="E29" i="13"/>
  <c r="AN29" i="13" s="1"/>
  <c r="F29" i="13"/>
  <c r="G29" i="13"/>
  <c r="H29" i="13"/>
  <c r="AQ29" i="13" s="1"/>
  <c r="I29" i="13"/>
  <c r="AR29" i="13" s="1"/>
  <c r="J29" i="13"/>
  <c r="K29" i="13"/>
  <c r="AT29" i="13" s="1"/>
  <c r="L29" i="13"/>
  <c r="D30" i="13"/>
  <c r="E30" i="13"/>
  <c r="F30" i="13"/>
  <c r="G30" i="13"/>
  <c r="H30" i="13"/>
  <c r="I30" i="13"/>
  <c r="J30" i="13"/>
  <c r="AS30" i="13" s="1"/>
  <c r="K30" i="13"/>
  <c r="L30" i="13"/>
  <c r="AU30" i="13" s="1"/>
  <c r="D31" i="13"/>
  <c r="E31" i="13"/>
  <c r="AN31" i="13" s="1"/>
  <c r="F31" i="13"/>
  <c r="G31" i="13"/>
  <c r="AP31" i="13" s="1"/>
  <c r="H31" i="13"/>
  <c r="I31" i="13"/>
  <c r="J31" i="13"/>
  <c r="K31" i="13"/>
  <c r="AT31" i="13" s="1"/>
  <c r="L31" i="13"/>
  <c r="D32" i="13"/>
  <c r="AM32" i="13" s="1"/>
  <c r="E32" i="13"/>
  <c r="F32" i="13"/>
  <c r="AO32" i="13" s="1"/>
  <c r="G32" i="13"/>
  <c r="H32" i="13"/>
  <c r="I32" i="13"/>
  <c r="J32" i="13"/>
  <c r="AS32" i="13" s="1"/>
  <c r="K32" i="13"/>
  <c r="L32" i="13"/>
  <c r="AU32" i="13" s="1"/>
  <c r="D33" i="13"/>
  <c r="E33" i="13"/>
  <c r="AN33" i="13" s="1"/>
  <c r="F33" i="13"/>
  <c r="G33" i="13"/>
  <c r="AP33" i="13" s="1"/>
  <c r="H33" i="13"/>
  <c r="I33" i="13"/>
  <c r="AR33" i="13" s="1"/>
  <c r="J33" i="13"/>
  <c r="K33" i="13"/>
  <c r="AT33" i="13" s="1"/>
  <c r="L33" i="13"/>
  <c r="D34" i="13"/>
  <c r="AM34" i="13" s="1"/>
  <c r="E34" i="13"/>
  <c r="F34" i="13"/>
  <c r="AO34" i="13" s="1"/>
  <c r="G34" i="13"/>
  <c r="H34" i="13"/>
  <c r="AQ34" i="13" s="1"/>
  <c r="I34" i="13"/>
  <c r="J34" i="13"/>
  <c r="AS34" i="13" s="1"/>
  <c r="K34" i="13"/>
  <c r="L34" i="13"/>
  <c r="AU34" i="13" s="1"/>
  <c r="D35" i="13"/>
  <c r="E35" i="13"/>
  <c r="AN35" i="13" s="1"/>
  <c r="F35" i="13"/>
  <c r="G35" i="13"/>
  <c r="H35" i="13"/>
  <c r="I35" i="13"/>
  <c r="J35" i="13"/>
  <c r="K35" i="13"/>
  <c r="AT35" i="13" s="1"/>
  <c r="L35" i="13"/>
  <c r="D36" i="13"/>
  <c r="E36" i="13"/>
  <c r="F36" i="13"/>
  <c r="AO36" i="13" s="1"/>
  <c r="G36" i="13"/>
  <c r="H36" i="13"/>
  <c r="I36" i="13"/>
  <c r="J36" i="13"/>
  <c r="AS36" i="13" s="1"/>
  <c r="K36" i="13"/>
  <c r="L36" i="13"/>
  <c r="AU36" i="13" s="1"/>
  <c r="D37" i="13"/>
  <c r="E37" i="13"/>
  <c r="F37" i="13"/>
  <c r="G37" i="13"/>
  <c r="H37" i="13"/>
  <c r="I37" i="13"/>
  <c r="AR37" i="13" s="1"/>
  <c r="J37" i="13"/>
  <c r="K37" i="13"/>
  <c r="AT37" i="13" s="1"/>
  <c r="L37" i="13"/>
  <c r="D38" i="13"/>
  <c r="AM38" i="13" s="1"/>
  <c r="E38" i="13"/>
  <c r="F38" i="13"/>
  <c r="AO38" i="13" s="1"/>
  <c r="G38" i="13"/>
  <c r="H38" i="13"/>
  <c r="AQ38" i="13" s="1"/>
  <c r="I38" i="13"/>
  <c r="J38" i="13"/>
  <c r="AS38" i="13" s="1"/>
  <c r="K38" i="13"/>
  <c r="L38" i="13"/>
  <c r="AU38" i="13" s="1"/>
  <c r="D39" i="13"/>
  <c r="E39" i="13"/>
  <c r="F39" i="13"/>
  <c r="G39" i="13"/>
  <c r="AP39" i="13" s="1"/>
  <c r="H39" i="13"/>
  <c r="I39" i="13"/>
  <c r="J39" i="13"/>
  <c r="K39" i="13"/>
  <c r="AT39" i="13" s="1"/>
  <c r="L39" i="13"/>
  <c r="D40" i="13"/>
  <c r="E40" i="13"/>
  <c r="F40" i="13"/>
  <c r="G40" i="13"/>
  <c r="H40" i="13"/>
  <c r="I40" i="13"/>
  <c r="J40" i="13"/>
  <c r="K40" i="13"/>
  <c r="L40" i="13"/>
  <c r="AU40" i="13" s="1"/>
  <c r="D41" i="13"/>
  <c r="E41" i="13"/>
  <c r="AN41" i="13" s="1"/>
  <c r="F41" i="13"/>
  <c r="G41" i="13"/>
  <c r="H41" i="13"/>
  <c r="I41" i="13"/>
  <c r="J41" i="13"/>
  <c r="K41" i="13"/>
  <c r="AT41" i="13" s="1"/>
  <c r="L41" i="13"/>
  <c r="D42" i="13"/>
  <c r="E42" i="13"/>
  <c r="F42" i="13"/>
  <c r="G42" i="13"/>
  <c r="H42" i="13"/>
  <c r="I42" i="13"/>
  <c r="J42" i="13"/>
  <c r="K42" i="13"/>
  <c r="L42" i="13"/>
  <c r="D43" i="13"/>
  <c r="E43" i="13"/>
  <c r="AN43" i="13" s="1"/>
  <c r="F43" i="13"/>
  <c r="G43" i="13"/>
  <c r="AP43" i="13" s="1"/>
  <c r="H43" i="13"/>
  <c r="I43" i="13"/>
  <c r="AR43" i="13" s="1"/>
  <c r="J43" i="13"/>
  <c r="K43" i="13"/>
  <c r="AT43" i="13" s="1"/>
  <c r="D44" i="13"/>
  <c r="AM44" i="13" s="1"/>
  <c r="E44" i="13"/>
  <c r="F44" i="13"/>
  <c r="G44" i="13"/>
  <c r="H44" i="13"/>
  <c r="AQ44" i="13" s="1"/>
  <c r="I44" i="13"/>
  <c r="J44" i="13"/>
  <c r="K44" i="13"/>
  <c r="AU44" i="13"/>
  <c r="D45" i="13"/>
  <c r="E45" i="13"/>
  <c r="F45" i="13"/>
  <c r="G45" i="13"/>
  <c r="H45" i="13"/>
  <c r="I45" i="13"/>
  <c r="AR45" i="13" s="1"/>
  <c r="J45" i="13"/>
  <c r="K45" i="13"/>
  <c r="AT45" i="13" s="1"/>
  <c r="D46" i="13"/>
  <c r="E46" i="13"/>
  <c r="F46" i="13"/>
  <c r="G46" i="13"/>
  <c r="H46" i="13"/>
  <c r="I46" i="13"/>
  <c r="J46" i="13"/>
  <c r="AS46" i="13" s="1"/>
  <c r="K46" i="13"/>
  <c r="D47" i="13"/>
  <c r="E47" i="13"/>
  <c r="F47" i="13"/>
  <c r="G47" i="13"/>
  <c r="H47" i="13"/>
  <c r="I47" i="13"/>
  <c r="J47" i="13"/>
  <c r="K47" i="13"/>
  <c r="D48" i="13"/>
  <c r="AM48" i="13" s="1"/>
  <c r="E48" i="13"/>
  <c r="F48" i="13"/>
  <c r="G48" i="13"/>
  <c r="H48" i="13"/>
  <c r="AQ48" i="13" s="1"/>
  <c r="I48" i="13"/>
  <c r="J48" i="13"/>
  <c r="K48" i="13"/>
  <c r="AU48" i="13"/>
  <c r="D49" i="13"/>
  <c r="E49" i="13"/>
  <c r="F49" i="13"/>
  <c r="G49" i="13"/>
  <c r="H49" i="13"/>
  <c r="I49" i="13"/>
  <c r="J49" i="13"/>
  <c r="K49" i="13"/>
  <c r="AT49" i="13" s="1"/>
  <c r="D50" i="13"/>
  <c r="AM50" i="13" s="1"/>
  <c r="E50" i="13"/>
  <c r="F50" i="13"/>
  <c r="G50" i="13"/>
  <c r="AP50" i="13" s="1"/>
  <c r="H50" i="13"/>
  <c r="AQ50" i="13" s="1"/>
  <c r="I50" i="13"/>
  <c r="J50" i="13"/>
  <c r="K50" i="13"/>
  <c r="AU50" i="13"/>
  <c r="D51" i="13"/>
  <c r="E51" i="13"/>
  <c r="F51" i="13"/>
  <c r="G51" i="13"/>
  <c r="AP51" i="13" s="1"/>
  <c r="H51" i="13"/>
  <c r="I51" i="13"/>
  <c r="J51" i="13"/>
  <c r="K51" i="13"/>
  <c r="AT51" i="13" s="1"/>
  <c r="D52" i="13"/>
  <c r="AM52" i="13" s="1"/>
  <c r="E52" i="13"/>
  <c r="F52" i="13"/>
  <c r="G52" i="13"/>
  <c r="H52" i="13"/>
  <c r="AQ52" i="13" s="1"/>
  <c r="I52" i="13"/>
  <c r="J52" i="13"/>
  <c r="K52" i="13"/>
  <c r="AU52" i="13"/>
  <c r="D53" i="13"/>
  <c r="E53" i="13"/>
  <c r="AN53" i="13" s="1"/>
  <c r="F53" i="13"/>
  <c r="G53" i="13"/>
  <c r="AP53" i="13" s="1"/>
  <c r="H53" i="13"/>
  <c r="I53" i="13"/>
  <c r="J53" i="13"/>
  <c r="K53" i="13"/>
  <c r="AT53" i="13" s="1"/>
  <c r="L53" i="13"/>
  <c r="D54" i="13"/>
  <c r="E54" i="13"/>
  <c r="F54" i="13"/>
  <c r="G54" i="13"/>
  <c r="H54" i="13"/>
  <c r="I54" i="13"/>
  <c r="J54" i="13"/>
  <c r="AS54" i="13" s="1"/>
  <c r="K54" i="13"/>
  <c r="L54" i="13"/>
  <c r="AU54" i="13" s="1"/>
  <c r="D55" i="13"/>
  <c r="E55" i="13"/>
  <c r="AN55" i="13" s="1"/>
  <c r="F55" i="13"/>
  <c r="G55" i="13"/>
  <c r="AP55" i="13" s="1"/>
  <c r="H55" i="13"/>
  <c r="I55" i="13"/>
  <c r="AR55" i="13" s="1"/>
  <c r="J55" i="13"/>
  <c r="K55" i="13"/>
  <c r="AT55" i="13" s="1"/>
  <c r="L55" i="13"/>
  <c r="D56" i="13"/>
  <c r="E56" i="13"/>
  <c r="F56" i="13"/>
  <c r="AO56" i="13" s="1"/>
  <c r="G56" i="13"/>
  <c r="H56" i="13"/>
  <c r="I56" i="13"/>
  <c r="J56" i="13"/>
  <c r="AS56" i="13" s="1"/>
  <c r="K56" i="13"/>
  <c r="L56" i="13"/>
  <c r="AU56" i="13" s="1"/>
  <c r="D57" i="13"/>
  <c r="E57" i="13"/>
  <c r="AN57" i="13" s="1"/>
  <c r="F57" i="13"/>
  <c r="AO57" i="13" s="1"/>
  <c r="G57" i="13"/>
  <c r="AP57" i="13" s="1"/>
  <c r="H57" i="13"/>
  <c r="I57" i="13"/>
  <c r="AR57" i="13" s="1"/>
  <c r="J57" i="13"/>
  <c r="AS57" i="13" s="1"/>
  <c r="K57" i="13"/>
  <c r="AT57" i="13" s="1"/>
  <c r="L57" i="13"/>
  <c r="AU57" i="13" s="1"/>
  <c r="D58" i="13"/>
  <c r="AM58" i="13" s="1"/>
  <c r="E58" i="13"/>
  <c r="F58" i="13"/>
  <c r="AO58" i="13" s="1"/>
  <c r="G58" i="13"/>
  <c r="H58" i="13"/>
  <c r="I58" i="13"/>
  <c r="J58" i="13"/>
  <c r="K58" i="13"/>
  <c r="L58" i="13"/>
  <c r="AU58" i="13" s="1"/>
  <c r="D61" i="13"/>
  <c r="E61" i="13"/>
  <c r="F61" i="13"/>
  <c r="G61" i="13"/>
  <c r="AP61" i="13" s="1"/>
  <c r="H61" i="13"/>
  <c r="I61" i="13"/>
  <c r="AR61" i="13" s="1"/>
  <c r="J61" i="13"/>
  <c r="K61" i="13"/>
  <c r="L61" i="13"/>
  <c r="D62" i="13"/>
  <c r="E62" i="13"/>
  <c r="F62" i="13"/>
  <c r="G62" i="13"/>
  <c r="H62" i="13"/>
  <c r="I62" i="13"/>
  <c r="J62" i="13"/>
  <c r="AS62" i="13" s="1"/>
  <c r="K62" i="13"/>
  <c r="L62" i="13"/>
  <c r="AU62" i="13" s="1"/>
  <c r="D63" i="13"/>
  <c r="E63" i="13"/>
  <c r="AN63" i="13" s="1"/>
  <c r="F63" i="13"/>
  <c r="G63" i="13"/>
  <c r="AP63" i="13" s="1"/>
  <c r="H63" i="13"/>
  <c r="I63" i="13"/>
  <c r="AR63" i="13" s="1"/>
  <c r="J63" i="13"/>
  <c r="K63" i="13"/>
  <c r="AT63" i="13" s="1"/>
  <c r="L63" i="13"/>
  <c r="D64" i="13"/>
  <c r="E64" i="13"/>
  <c r="F64" i="13"/>
  <c r="AO64" i="13" s="1"/>
  <c r="G64" i="13"/>
  <c r="H64" i="13"/>
  <c r="I64" i="13"/>
  <c r="J64" i="13"/>
  <c r="AS64" i="13" s="1"/>
  <c r="K64" i="13"/>
  <c r="L64" i="13"/>
  <c r="AU64" i="13" s="1"/>
  <c r="D65" i="13"/>
  <c r="E65" i="13"/>
  <c r="F65" i="13"/>
  <c r="G65" i="13"/>
  <c r="AP65" i="13" s="1"/>
  <c r="H65" i="13"/>
  <c r="I65" i="13"/>
  <c r="J65" i="13"/>
  <c r="K65" i="13"/>
  <c r="AT65" i="13" s="1"/>
  <c r="L65" i="13"/>
  <c r="D66" i="13"/>
  <c r="AM66" i="13" s="1"/>
  <c r="E66" i="13"/>
  <c r="F66" i="13"/>
  <c r="G66" i="13"/>
  <c r="H66" i="13"/>
  <c r="AQ66" i="13" s="1"/>
  <c r="I66" i="13"/>
  <c r="J66" i="13"/>
  <c r="K66" i="13"/>
  <c r="L66" i="13"/>
  <c r="AU66" i="13" s="1"/>
  <c r="D67" i="13"/>
  <c r="E67" i="13"/>
  <c r="F67" i="13"/>
  <c r="G67" i="13"/>
  <c r="AP67" i="13" s="1"/>
  <c r="H67" i="13"/>
  <c r="I67" i="13"/>
  <c r="J67" i="13"/>
  <c r="K67" i="13"/>
  <c r="AT67" i="13" s="1"/>
  <c r="L67" i="13"/>
  <c r="D68" i="13"/>
  <c r="E68" i="13"/>
  <c r="F68" i="13"/>
  <c r="AO68" i="13" s="1"/>
  <c r="G68" i="13"/>
  <c r="H68" i="13"/>
  <c r="AQ68" i="13" s="1"/>
  <c r="I68" i="13"/>
  <c r="J68" i="13"/>
  <c r="AS68" i="13" s="1"/>
  <c r="K68" i="13"/>
  <c r="L68" i="13"/>
  <c r="AU68" i="13" s="1"/>
  <c r="D69" i="13"/>
  <c r="E69" i="13"/>
  <c r="AN69" i="13" s="1"/>
  <c r="F69" i="13"/>
  <c r="AO69" i="13" s="1"/>
  <c r="G69" i="13"/>
  <c r="AP69" i="13" s="1"/>
  <c r="H69" i="13"/>
  <c r="I69" i="13"/>
  <c r="AR69" i="13" s="1"/>
  <c r="J69" i="13"/>
  <c r="K69" i="13"/>
  <c r="AT69" i="13" s="1"/>
  <c r="L69" i="13"/>
  <c r="D70" i="13"/>
  <c r="E70" i="13"/>
  <c r="F70" i="13"/>
  <c r="AO70" i="13" s="1"/>
  <c r="G70" i="13"/>
  <c r="H70" i="13"/>
  <c r="AQ70" i="13" s="1"/>
  <c r="I70" i="13"/>
  <c r="J70" i="13"/>
  <c r="AS70" i="13" s="1"/>
  <c r="K70" i="13"/>
  <c r="L70" i="13"/>
  <c r="AU70" i="13" s="1"/>
  <c r="D71" i="13"/>
  <c r="E71" i="13"/>
  <c r="F71" i="13"/>
  <c r="G71" i="13"/>
  <c r="AP71" i="13" s="1"/>
  <c r="H71" i="13"/>
  <c r="I71" i="13"/>
  <c r="J71" i="13"/>
  <c r="K71" i="13"/>
  <c r="AT71" i="13" s="1"/>
  <c r="L71" i="13"/>
  <c r="AU71" i="13" s="1"/>
  <c r="D72" i="13"/>
  <c r="E72" i="13"/>
  <c r="F72" i="13"/>
  <c r="AO72" i="13" s="1"/>
  <c r="G72" i="13"/>
  <c r="H72" i="13"/>
  <c r="I72" i="13"/>
  <c r="J72" i="13"/>
  <c r="AS72" i="13" s="1"/>
  <c r="K72" i="13"/>
  <c r="L72" i="13"/>
  <c r="AU72" i="13" s="1"/>
  <c r="D73" i="13"/>
  <c r="E73" i="13"/>
  <c r="F73" i="13"/>
  <c r="G73" i="13"/>
  <c r="H73" i="13"/>
  <c r="I73" i="13"/>
  <c r="J73" i="13"/>
  <c r="K73" i="13"/>
  <c r="AT73" i="13" s="1"/>
  <c r="L73" i="13"/>
  <c r="D74" i="13"/>
  <c r="AM74" i="13" s="1"/>
  <c r="E74" i="13"/>
  <c r="F74" i="13"/>
  <c r="G74" i="13"/>
  <c r="H74" i="13"/>
  <c r="I74" i="13"/>
  <c r="J74" i="13"/>
  <c r="K74" i="13"/>
  <c r="L74" i="13"/>
  <c r="AU74" i="13" s="1"/>
  <c r="D75" i="13"/>
  <c r="E75" i="13"/>
  <c r="F75" i="13"/>
  <c r="G75" i="13"/>
  <c r="AP75" i="13" s="1"/>
  <c r="H75" i="13"/>
  <c r="I75" i="13"/>
  <c r="J75" i="13"/>
  <c r="K75" i="13"/>
  <c r="AT75" i="13" s="1"/>
  <c r="L75" i="13"/>
  <c r="D76" i="13"/>
  <c r="AM76" i="13" s="1"/>
  <c r="E76" i="13"/>
  <c r="F76" i="13"/>
  <c r="AO76" i="13" s="1"/>
  <c r="G76" i="13"/>
  <c r="H76" i="13"/>
  <c r="I76" i="13"/>
  <c r="J76" i="13"/>
  <c r="AS76" i="13" s="1"/>
  <c r="K76" i="13"/>
  <c r="L76" i="13"/>
  <c r="AU76" i="13" s="1"/>
  <c r="AM57" i="13"/>
  <c r="C76" i="13"/>
  <c r="B76" i="13"/>
  <c r="Z76" i="13" s="1"/>
  <c r="AL76" i="13" s="1"/>
  <c r="A76" i="13"/>
  <c r="Y76" i="13" s="1"/>
  <c r="AK76" i="13" s="1"/>
  <c r="C75" i="13"/>
  <c r="B75" i="13"/>
  <c r="Z75" i="13" s="1"/>
  <c r="AL75" i="13" s="1"/>
  <c r="A75" i="13"/>
  <c r="Y75" i="13" s="1"/>
  <c r="AK75" i="13" s="1"/>
  <c r="C74" i="13"/>
  <c r="B74" i="13"/>
  <c r="Z74" i="13" s="1"/>
  <c r="AL74" i="13" s="1"/>
  <c r="A74" i="13"/>
  <c r="Y74" i="13" s="1"/>
  <c r="AK74" i="13" s="1"/>
  <c r="C73" i="13"/>
  <c r="B73" i="13"/>
  <c r="Z73" i="13" s="1"/>
  <c r="AL73" i="13" s="1"/>
  <c r="A73" i="13"/>
  <c r="Y73" i="13" s="1"/>
  <c r="AK73" i="13" s="1"/>
  <c r="C72" i="13"/>
  <c r="B72" i="13"/>
  <c r="Z72" i="13" s="1"/>
  <c r="AL72" i="13" s="1"/>
  <c r="A72" i="13"/>
  <c r="Y72" i="13" s="1"/>
  <c r="AK72" i="13" s="1"/>
  <c r="C71" i="13"/>
  <c r="B71" i="13"/>
  <c r="Z71" i="13" s="1"/>
  <c r="AL71" i="13" s="1"/>
  <c r="A71" i="13"/>
  <c r="Y71" i="13" s="1"/>
  <c r="AK71" i="13" s="1"/>
  <c r="C70" i="13"/>
  <c r="B70" i="13"/>
  <c r="Z70" i="13" s="1"/>
  <c r="AL70" i="13" s="1"/>
  <c r="A70" i="13"/>
  <c r="Y70" i="13" s="1"/>
  <c r="AK70" i="13" s="1"/>
  <c r="C69" i="13"/>
  <c r="B69" i="13"/>
  <c r="Z69" i="13" s="1"/>
  <c r="AL69" i="13" s="1"/>
  <c r="A69" i="13"/>
  <c r="Y69" i="13" s="1"/>
  <c r="AK69" i="13" s="1"/>
  <c r="C68" i="13"/>
  <c r="B68" i="13"/>
  <c r="Z68" i="13" s="1"/>
  <c r="AL68" i="13" s="1"/>
  <c r="A68" i="13"/>
  <c r="Y68" i="13" s="1"/>
  <c r="AK68" i="13" s="1"/>
  <c r="C67" i="13"/>
  <c r="B67" i="13"/>
  <c r="Z67" i="13" s="1"/>
  <c r="AL67" i="13" s="1"/>
  <c r="A67" i="13"/>
  <c r="Y67" i="13" s="1"/>
  <c r="AK67" i="13" s="1"/>
  <c r="C66" i="13"/>
  <c r="B66" i="13"/>
  <c r="Z66" i="13" s="1"/>
  <c r="AL66" i="13" s="1"/>
  <c r="A66" i="13"/>
  <c r="Y66" i="13" s="1"/>
  <c r="AK66" i="13" s="1"/>
  <c r="C65" i="13"/>
  <c r="B65" i="13"/>
  <c r="Z65" i="13" s="1"/>
  <c r="AL65" i="13" s="1"/>
  <c r="A65" i="13"/>
  <c r="Y65" i="13" s="1"/>
  <c r="AK65" i="13" s="1"/>
  <c r="AL64" i="13"/>
  <c r="C64" i="13"/>
  <c r="B64" i="13"/>
  <c r="Z64" i="13" s="1"/>
  <c r="A64" i="13"/>
  <c r="Y64" i="13" s="1"/>
  <c r="AK64" i="13" s="1"/>
  <c r="C63" i="13"/>
  <c r="B63" i="13"/>
  <c r="Z63" i="13" s="1"/>
  <c r="AL63" i="13" s="1"/>
  <c r="A63" i="13"/>
  <c r="Y63" i="13" s="1"/>
  <c r="AK63" i="13" s="1"/>
  <c r="C62" i="13"/>
  <c r="B62" i="13"/>
  <c r="Z62" i="13" s="1"/>
  <c r="AL62" i="13" s="1"/>
  <c r="A62" i="13"/>
  <c r="Y62" i="13" s="1"/>
  <c r="AK62" i="13" s="1"/>
  <c r="C61" i="13"/>
  <c r="B61" i="13"/>
  <c r="Z61" i="13" s="1"/>
  <c r="AL61" i="13" s="1"/>
  <c r="AW10" i="13" s="1"/>
  <c r="AW44" i="13" s="1"/>
  <c r="A61" i="13"/>
  <c r="Y61" i="13" s="1"/>
  <c r="AK61" i="13" s="1"/>
  <c r="C58" i="13"/>
  <c r="B58" i="13"/>
  <c r="Z58" i="13" s="1"/>
  <c r="AL58" i="13" s="1"/>
  <c r="A58" i="13"/>
  <c r="Y58" i="13" s="1"/>
  <c r="AK58" i="13" s="1"/>
  <c r="Z57" i="13"/>
  <c r="AL57" i="13" s="1"/>
  <c r="AQ57" i="13"/>
  <c r="C57" i="13"/>
  <c r="B57" i="13"/>
  <c r="A57" i="13"/>
  <c r="Y57" i="13" s="1"/>
  <c r="AK57" i="13" s="1"/>
  <c r="AN56" i="13"/>
  <c r="C56" i="13"/>
  <c r="B56" i="13"/>
  <c r="Z56" i="13" s="1"/>
  <c r="AL56" i="13" s="1"/>
  <c r="A56" i="13"/>
  <c r="Y56" i="13" s="1"/>
  <c r="AK56" i="13" s="1"/>
  <c r="C55" i="13"/>
  <c r="B55" i="13"/>
  <c r="Z55" i="13" s="1"/>
  <c r="AL55" i="13" s="1"/>
  <c r="A55" i="13"/>
  <c r="Y55" i="13" s="1"/>
  <c r="AK55" i="13" s="1"/>
  <c r="C54" i="13"/>
  <c r="B54" i="13"/>
  <c r="Z54" i="13" s="1"/>
  <c r="AL54" i="13" s="1"/>
  <c r="A54" i="13"/>
  <c r="Y54" i="13" s="1"/>
  <c r="AK54" i="13" s="1"/>
  <c r="C53" i="13"/>
  <c r="B53" i="13"/>
  <c r="A53" i="13"/>
  <c r="Y53" i="13" s="1"/>
  <c r="AK53" i="13" s="1"/>
  <c r="C52" i="13"/>
  <c r="B52" i="13"/>
  <c r="Z52" i="13" s="1"/>
  <c r="AL52" i="13" s="1"/>
  <c r="A52" i="13"/>
  <c r="Y52" i="13" s="1"/>
  <c r="AK52" i="13" s="1"/>
  <c r="C51" i="13"/>
  <c r="B51" i="13"/>
  <c r="Z51" i="13" s="1"/>
  <c r="AL51" i="13" s="1"/>
  <c r="A51" i="13"/>
  <c r="Y51" i="13" s="1"/>
  <c r="AK51" i="13" s="1"/>
  <c r="C50" i="13"/>
  <c r="B50" i="13"/>
  <c r="Z50" i="13" s="1"/>
  <c r="AL50" i="13" s="1"/>
  <c r="A50" i="13"/>
  <c r="Y50" i="13" s="1"/>
  <c r="AK50" i="13" s="1"/>
  <c r="C49" i="13"/>
  <c r="B49" i="13"/>
  <c r="Z49" i="13" s="1"/>
  <c r="AL49" i="13" s="1"/>
  <c r="A49" i="13"/>
  <c r="Y49" i="13" s="1"/>
  <c r="AK49" i="13" s="1"/>
  <c r="C48" i="13"/>
  <c r="B48" i="13"/>
  <c r="Z48" i="13" s="1"/>
  <c r="AL48" i="13" s="1"/>
  <c r="A48" i="13"/>
  <c r="Y48" i="13" s="1"/>
  <c r="AK48" i="13" s="1"/>
  <c r="C47" i="13"/>
  <c r="B47" i="13"/>
  <c r="Z47" i="13" s="1"/>
  <c r="AL47" i="13" s="1"/>
  <c r="A47" i="13"/>
  <c r="Y47" i="13" s="1"/>
  <c r="AK47" i="13" s="1"/>
  <c r="C46" i="13"/>
  <c r="B46" i="13"/>
  <c r="Z46" i="13" s="1"/>
  <c r="AL46" i="13" s="1"/>
  <c r="A46" i="13"/>
  <c r="Y46" i="13" s="1"/>
  <c r="AK46" i="13" s="1"/>
  <c r="C45" i="13"/>
  <c r="B45" i="13"/>
  <c r="Z45" i="13" s="1"/>
  <c r="AL45" i="13" s="1"/>
  <c r="A45" i="13"/>
  <c r="Y45" i="13" s="1"/>
  <c r="AK45" i="13" s="1"/>
  <c r="C44" i="13"/>
  <c r="B44" i="13"/>
  <c r="Z44" i="13" s="1"/>
  <c r="AL44" i="13" s="1"/>
  <c r="A44" i="13"/>
  <c r="Y44" i="13" s="1"/>
  <c r="AK44" i="13" s="1"/>
  <c r="C43" i="13"/>
  <c r="B43" i="13"/>
  <c r="Z43" i="13" s="1"/>
  <c r="AL43" i="13" s="1"/>
  <c r="A43" i="13"/>
  <c r="Y43" i="13" s="1"/>
  <c r="AK43" i="13" s="1"/>
  <c r="C42" i="13"/>
  <c r="B42" i="13"/>
  <c r="Z42" i="13" s="1"/>
  <c r="AL42" i="13" s="1"/>
  <c r="A42" i="13"/>
  <c r="Y42" i="13" s="1"/>
  <c r="AK42" i="13" s="1"/>
  <c r="C41" i="13"/>
  <c r="B41" i="13"/>
  <c r="Z41" i="13" s="1"/>
  <c r="AL41" i="13" s="1"/>
  <c r="A41" i="13"/>
  <c r="Y41" i="13" s="1"/>
  <c r="AK41" i="13" s="1"/>
  <c r="C40" i="13"/>
  <c r="B40" i="13"/>
  <c r="Z40" i="13" s="1"/>
  <c r="AL40" i="13" s="1"/>
  <c r="A40" i="13"/>
  <c r="Y40" i="13" s="1"/>
  <c r="AK40" i="13" s="1"/>
  <c r="C39" i="13"/>
  <c r="B39" i="13"/>
  <c r="Z39" i="13" s="1"/>
  <c r="AL39" i="13" s="1"/>
  <c r="A39" i="13"/>
  <c r="Y39" i="13" s="1"/>
  <c r="AK39" i="13" s="1"/>
  <c r="C38" i="13"/>
  <c r="B38" i="13"/>
  <c r="Z38" i="13" s="1"/>
  <c r="AL38" i="13" s="1"/>
  <c r="A38" i="13"/>
  <c r="Y38" i="13" s="1"/>
  <c r="AK38" i="13" s="1"/>
  <c r="C37" i="13"/>
  <c r="B37" i="13"/>
  <c r="Z37" i="13" s="1"/>
  <c r="AL37" i="13" s="1"/>
  <c r="A37" i="13"/>
  <c r="Y37" i="13" s="1"/>
  <c r="AK37" i="13" s="1"/>
  <c r="AR36" i="13"/>
  <c r="C36" i="13"/>
  <c r="B36" i="13"/>
  <c r="Z36" i="13" s="1"/>
  <c r="AL36" i="13" s="1"/>
  <c r="A36" i="13"/>
  <c r="Y36" i="13" s="1"/>
  <c r="AK36" i="13" s="1"/>
  <c r="C35" i="13"/>
  <c r="B35" i="13"/>
  <c r="Z35" i="13" s="1"/>
  <c r="AL35" i="13" s="1"/>
  <c r="A35" i="13"/>
  <c r="Y35" i="13" s="1"/>
  <c r="AK35" i="13" s="1"/>
  <c r="C34" i="13"/>
  <c r="B34" i="13"/>
  <c r="Z34" i="13" s="1"/>
  <c r="AL34" i="13" s="1"/>
  <c r="A34" i="13"/>
  <c r="Y34" i="13" s="1"/>
  <c r="AK34" i="13" s="1"/>
  <c r="C33" i="13"/>
  <c r="B33" i="13"/>
  <c r="Z33" i="13" s="1"/>
  <c r="AL33" i="13" s="1"/>
  <c r="A33" i="13"/>
  <c r="Y33" i="13" s="1"/>
  <c r="AK33" i="13" s="1"/>
  <c r="C32" i="13"/>
  <c r="B32" i="13"/>
  <c r="Z32" i="13" s="1"/>
  <c r="AL32" i="13" s="1"/>
  <c r="A32" i="13"/>
  <c r="Y32" i="13" s="1"/>
  <c r="AK32" i="13" s="1"/>
  <c r="C31" i="13"/>
  <c r="B31" i="13"/>
  <c r="Z31" i="13" s="1"/>
  <c r="AL31" i="13" s="1"/>
  <c r="A31" i="13"/>
  <c r="Y31" i="13" s="1"/>
  <c r="AK31" i="13" s="1"/>
  <c r="C30" i="13"/>
  <c r="B30" i="13"/>
  <c r="Z30" i="13" s="1"/>
  <c r="AL30" i="13" s="1"/>
  <c r="A30" i="13"/>
  <c r="Y30" i="13" s="1"/>
  <c r="AK30" i="13" s="1"/>
  <c r="C29" i="13"/>
  <c r="B29" i="13"/>
  <c r="Z29" i="13" s="1"/>
  <c r="AL29" i="13" s="1"/>
  <c r="A29" i="13"/>
  <c r="Y29" i="13" s="1"/>
  <c r="AK29" i="13" s="1"/>
  <c r="C28" i="13"/>
  <c r="B28" i="13"/>
  <c r="Z28" i="13" s="1"/>
  <c r="AL28" i="13" s="1"/>
  <c r="A28" i="13"/>
  <c r="Y28" i="13" s="1"/>
  <c r="AK28" i="13" s="1"/>
  <c r="C27" i="13"/>
  <c r="B27" i="13"/>
  <c r="Z27" i="13" s="1"/>
  <c r="AL27" i="13" s="1"/>
  <c r="A27" i="13"/>
  <c r="Y27" i="13" s="1"/>
  <c r="AK27" i="13" s="1"/>
  <c r="C26" i="13"/>
  <c r="B26" i="13"/>
  <c r="N7" i="13" s="1"/>
  <c r="A26" i="13"/>
  <c r="Y26" i="13" s="1"/>
  <c r="AK26" i="13" s="1"/>
  <c r="C25" i="13"/>
  <c r="B25" i="13"/>
  <c r="Z25" i="13" s="1"/>
  <c r="AL25" i="13" s="1"/>
  <c r="A25" i="13"/>
  <c r="Y25" i="13" s="1"/>
  <c r="AK25" i="13" s="1"/>
  <c r="C24" i="13"/>
  <c r="B24" i="13"/>
  <c r="Z24" i="13" s="1"/>
  <c r="AL24" i="13" s="1"/>
  <c r="A24" i="13"/>
  <c r="Y24" i="13" s="1"/>
  <c r="AK24" i="13" s="1"/>
  <c r="C23" i="13"/>
  <c r="B23" i="13"/>
  <c r="Z23" i="13" s="1"/>
  <c r="AL23" i="13" s="1"/>
  <c r="A23" i="13"/>
  <c r="Y23" i="13" s="1"/>
  <c r="AK23" i="13" s="1"/>
  <c r="C22" i="13"/>
  <c r="B22" i="13"/>
  <c r="Z22" i="13" s="1"/>
  <c r="AL22" i="13" s="1"/>
  <c r="A22" i="13"/>
  <c r="Y22" i="13" s="1"/>
  <c r="AK22" i="13" s="1"/>
  <c r="C21" i="13"/>
  <c r="B21" i="13"/>
  <c r="Z21" i="13" s="1"/>
  <c r="AL21" i="13" s="1"/>
  <c r="A21" i="13"/>
  <c r="Y21" i="13" s="1"/>
  <c r="AK21" i="13" s="1"/>
  <c r="C20" i="13"/>
  <c r="B20" i="13"/>
  <c r="Z20" i="13" s="1"/>
  <c r="AL20" i="13" s="1"/>
  <c r="A20" i="13"/>
  <c r="Y20" i="13" s="1"/>
  <c r="AK20" i="13" s="1"/>
  <c r="C19" i="13"/>
  <c r="B19" i="13"/>
  <c r="Z19" i="13" s="1"/>
  <c r="AL19" i="13" s="1"/>
  <c r="A19" i="13"/>
  <c r="Y19" i="13" s="1"/>
  <c r="AK19" i="13" s="1"/>
  <c r="C18" i="13"/>
  <c r="B18" i="13"/>
  <c r="Z18" i="13" s="1"/>
  <c r="AL18" i="13" s="1"/>
  <c r="A18" i="13"/>
  <c r="Y18" i="13" s="1"/>
  <c r="AK18" i="13" s="1"/>
  <c r="C17" i="13"/>
  <c r="B17" i="13"/>
  <c r="Z17" i="13" s="1"/>
  <c r="AL17" i="13" s="1"/>
  <c r="A17" i="13"/>
  <c r="Y17" i="13" s="1"/>
  <c r="AK17" i="13" s="1"/>
  <c r="C16" i="13"/>
  <c r="B16" i="13"/>
  <c r="A16" i="13"/>
  <c r="Y16" i="13" s="1"/>
  <c r="AK16" i="13" s="1"/>
  <c r="AS15" i="13"/>
  <c r="C15" i="13"/>
  <c r="B15" i="13"/>
  <c r="Z15" i="13" s="1"/>
  <c r="AL15" i="13" s="1"/>
  <c r="A15" i="13"/>
  <c r="Y15" i="13" s="1"/>
  <c r="AK15" i="13" s="1"/>
  <c r="AN14" i="13"/>
  <c r="C14" i="13"/>
  <c r="B14" i="13"/>
  <c r="Z14" i="13" s="1"/>
  <c r="AL14" i="13" s="1"/>
  <c r="A14" i="13"/>
  <c r="Y14" i="13" s="1"/>
  <c r="AK14" i="13" s="1"/>
  <c r="AS13" i="13"/>
  <c r="C13" i="13"/>
  <c r="B13" i="13"/>
  <c r="Z13" i="13" s="1"/>
  <c r="AL13" i="13" s="1"/>
  <c r="A13" i="13"/>
  <c r="Y13" i="13" s="1"/>
  <c r="AK13" i="13" s="1"/>
  <c r="C12" i="13"/>
  <c r="B12" i="13"/>
  <c r="Z12" i="13" s="1"/>
  <c r="AL12" i="13" s="1"/>
  <c r="A12" i="13"/>
  <c r="Y12" i="13" s="1"/>
  <c r="AK12" i="13" s="1"/>
  <c r="AW11" i="13"/>
  <c r="AW45" i="13" s="1"/>
  <c r="Y11" i="13"/>
  <c r="AK11" i="13" s="1"/>
  <c r="C11" i="13"/>
  <c r="B11" i="13"/>
  <c r="Z11" i="13" s="1"/>
  <c r="AL11" i="13" s="1"/>
  <c r="A11" i="13"/>
  <c r="AP10" i="13"/>
  <c r="C10" i="13"/>
  <c r="B10" i="13"/>
  <c r="Z10" i="13" s="1"/>
  <c r="AL10" i="13" s="1"/>
  <c r="A10" i="13"/>
  <c r="Y10" i="13" s="1"/>
  <c r="AK10" i="13" s="1"/>
  <c r="C9" i="13"/>
  <c r="B9" i="13"/>
  <c r="Z9" i="13" s="1"/>
  <c r="AL9" i="13" s="1"/>
  <c r="A9" i="13"/>
  <c r="Y9" i="13" s="1"/>
  <c r="AK9" i="13" s="1"/>
  <c r="C8" i="13"/>
  <c r="B8" i="13"/>
  <c r="Z8" i="13" s="1"/>
  <c r="AL8" i="13" s="1"/>
  <c r="A8" i="13"/>
  <c r="Y8" i="13" s="1"/>
  <c r="AK8" i="13" s="1"/>
  <c r="C7" i="13"/>
  <c r="B7" i="13"/>
  <c r="Z7" i="13" s="1"/>
  <c r="AL7" i="13" s="1"/>
  <c r="A7" i="13"/>
  <c r="Y7" i="13" s="1"/>
  <c r="AK7" i="13" s="1"/>
  <c r="C6" i="13"/>
  <c r="B6" i="13"/>
  <c r="Z6" i="13" s="1"/>
  <c r="AL6" i="13" s="1"/>
  <c r="A6" i="13"/>
  <c r="Y6" i="13" s="1"/>
  <c r="AK6" i="13" s="1"/>
  <c r="C5" i="13"/>
  <c r="B5" i="13"/>
  <c r="N5" i="13" s="1"/>
  <c r="A5" i="13"/>
  <c r="Y5" i="13" s="1"/>
  <c r="AK5" i="13" s="1"/>
  <c r="S4" i="13"/>
  <c r="AE4" i="13" s="1"/>
  <c r="AQ4" i="13" s="1"/>
  <c r="BB4" i="13" s="1"/>
  <c r="R4" i="13"/>
  <c r="AD4" i="13" s="1"/>
  <c r="AP4" i="13" s="1"/>
  <c r="BA4" i="13" s="1"/>
  <c r="Q4" i="13"/>
  <c r="AC4" i="13" s="1"/>
  <c r="AO4" i="13" s="1"/>
  <c r="AZ4" i="13" s="1"/>
  <c r="P4" i="13"/>
  <c r="AB4" i="13" s="1"/>
  <c r="AN4" i="13" s="1"/>
  <c r="AY4" i="13" s="1"/>
  <c r="O4" i="13"/>
  <c r="AA4" i="13" s="1"/>
  <c r="AM4" i="13" s="1"/>
  <c r="AX4" i="13" s="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4" i="1"/>
  <c r="AU26" i="13" l="1"/>
  <c r="W7" i="13"/>
  <c r="AQ26" i="13"/>
  <c r="S7" i="13"/>
  <c r="AQ71" i="13"/>
  <c r="AS69" i="13"/>
  <c r="AQ63" i="13"/>
  <c r="AR54" i="13"/>
  <c r="AP44" i="13"/>
  <c r="N44" i="13"/>
  <c r="V7" i="13"/>
  <c r="AN49" i="13"/>
  <c r="AS48" i="13"/>
  <c r="AO48" i="13"/>
  <c r="T7" i="13"/>
  <c r="P7" i="13"/>
  <c r="AQ19" i="13"/>
  <c r="AM7" i="13"/>
  <c r="AU67" i="13"/>
  <c r="AM67" i="13"/>
  <c r="AS61" i="13"/>
  <c r="AM55" i="13"/>
  <c r="AN54" i="13"/>
  <c r="AS45" i="13"/>
  <c r="R7" i="13"/>
  <c r="N42" i="13"/>
  <c r="O8" i="13"/>
  <c r="AT47" i="13"/>
  <c r="AP47" i="13"/>
  <c r="AQ46" i="13"/>
  <c r="AM46" i="13"/>
  <c r="U7" i="13"/>
  <c r="AO26" i="13"/>
  <c r="Q7" i="13"/>
  <c r="AR68" i="13"/>
  <c r="AR56" i="13"/>
  <c r="AU53" i="13"/>
  <c r="AM53" i="13"/>
  <c r="AR52" i="13"/>
  <c r="AO47" i="13"/>
  <c r="AR44" i="13"/>
  <c r="AR32" i="13"/>
  <c r="AP30" i="13"/>
  <c r="AQ25" i="13"/>
  <c r="AS23" i="13"/>
  <c r="AP22" i="13"/>
  <c r="AN20" i="13"/>
  <c r="AN12" i="13"/>
  <c r="AO11" i="13"/>
  <c r="AS7" i="13"/>
  <c r="AP6" i="13"/>
  <c r="AU42" i="13"/>
  <c r="AR42" i="13"/>
  <c r="AQ42" i="13"/>
  <c r="AM42" i="13"/>
  <c r="S46" i="13"/>
  <c r="AN66" i="13"/>
  <c r="AR66" i="13"/>
  <c r="AS66" i="13"/>
  <c r="AO66" i="13"/>
  <c r="AP64" i="13"/>
  <c r="AU39" i="13"/>
  <c r="AS21" i="13"/>
  <c r="AO21" i="13"/>
  <c r="AU21" i="13"/>
  <c r="AU7" i="13"/>
  <c r="Z5" i="13"/>
  <c r="AL5" i="13" s="1"/>
  <c r="AW5" i="13" s="1"/>
  <c r="AW39" i="13" s="1"/>
  <c r="BI53" i="13" s="1"/>
  <c r="AR76" i="13"/>
  <c r="AN76" i="13"/>
  <c r="AS75" i="13"/>
  <c r="AO75" i="13"/>
  <c r="AT74" i="13"/>
  <c r="AP74" i="13"/>
  <c r="AU73" i="13"/>
  <c r="AQ73" i="13"/>
  <c r="AM73" i="13"/>
  <c r="AR72" i="13"/>
  <c r="AN72" i="13"/>
  <c r="AO71" i="13"/>
  <c r="AT70" i="13"/>
  <c r="AU69" i="13"/>
  <c r="AQ69" i="13"/>
  <c r="AM69" i="13"/>
  <c r="AN68" i="13"/>
  <c r="AS67" i="13"/>
  <c r="AO67" i="13"/>
  <c r="AT66" i="13"/>
  <c r="AP66" i="13"/>
  <c r="AU65" i="13"/>
  <c r="AQ65" i="13"/>
  <c r="AM65" i="13"/>
  <c r="AR64" i="13"/>
  <c r="AN64" i="13"/>
  <c r="AS63" i="13"/>
  <c r="Q10" i="13"/>
  <c r="AT62" i="13"/>
  <c r="AU61" i="13"/>
  <c r="AQ61" i="13"/>
  <c r="AM61" i="13"/>
  <c r="AO43" i="13"/>
  <c r="AU37" i="13"/>
  <c r="AQ33" i="13"/>
  <c r="AO23" i="13"/>
  <c r="AU5" i="13"/>
  <c r="P8" i="13"/>
  <c r="AO63" i="13"/>
  <c r="T8" i="13"/>
  <c r="N11" i="13"/>
  <c r="N48" i="13" s="1"/>
  <c r="AT61" i="13"/>
  <c r="V10" i="13"/>
  <c r="U10" i="13"/>
  <c r="Q11" i="13"/>
  <c r="AU75" i="13"/>
  <c r="AU63" i="13"/>
  <c r="AU55" i="13"/>
  <c r="BF8" i="13" s="1"/>
  <c r="AU51" i="13"/>
  <c r="AU43" i="13"/>
  <c r="AU31" i="13"/>
  <c r="AU23" i="13"/>
  <c r="AU19" i="13"/>
  <c r="AU11" i="13"/>
  <c r="U5" i="13"/>
  <c r="AT76" i="13"/>
  <c r="AQ75" i="13"/>
  <c r="AO73" i="13"/>
  <c r="AT72" i="13"/>
  <c r="AP72" i="13"/>
  <c r="AT68" i="13"/>
  <c r="AT64" i="13"/>
  <c r="AT56" i="13"/>
  <c r="AT52" i="13"/>
  <c r="AT48" i="13"/>
  <c r="AT44" i="13"/>
  <c r="AT40" i="13"/>
  <c r="AT36" i="13"/>
  <c r="AT32" i="13"/>
  <c r="AT28" i="13"/>
  <c r="AT24" i="13"/>
  <c r="AT20" i="13"/>
  <c r="AT16" i="13"/>
  <c r="AT12" i="13"/>
  <c r="AT8" i="13"/>
  <c r="AT58" i="13"/>
  <c r="AP58" i="13"/>
  <c r="AS55" i="13"/>
  <c r="AO55" i="13"/>
  <c r="AT54" i="13"/>
  <c r="AN52" i="13"/>
  <c r="AS51" i="13"/>
  <c r="AO51" i="13"/>
  <c r="AT50" i="13"/>
  <c r="AU49" i="13"/>
  <c r="AQ49" i="13"/>
  <c r="AM49" i="13"/>
  <c r="AR48" i="13"/>
  <c r="AN48" i="13"/>
  <c r="AS47" i="13"/>
  <c r="AT46" i="13"/>
  <c r="AP46" i="13"/>
  <c r="AU45" i="13"/>
  <c r="AN44" i="13"/>
  <c r="AS43" i="13"/>
  <c r="AT42" i="13"/>
  <c r="AP42" i="13"/>
  <c r="AU41" i="13"/>
  <c r="AQ41" i="13"/>
  <c r="AM41" i="13"/>
  <c r="AR40" i="13"/>
  <c r="AN40" i="13"/>
  <c r="AS39" i="13"/>
  <c r="AO39" i="13"/>
  <c r="AT38" i="13"/>
  <c r="AN36" i="13"/>
  <c r="AT34" i="13"/>
  <c r="AP34" i="13"/>
  <c r="AU33" i="13"/>
  <c r="AM33" i="13"/>
  <c r="AN32" i="13"/>
  <c r="AS31" i="13"/>
  <c r="AO31" i="13"/>
  <c r="AT30" i="13"/>
  <c r="AU29" i="13"/>
  <c r="AM29" i="13"/>
  <c r="AR28" i="13"/>
  <c r="AT26" i="13"/>
  <c r="AP26" i="13"/>
  <c r="AU25" i="13"/>
  <c r="AM25" i="13"/>
  <c r="AT22" i="13"/>
  <c r="AQ21" i="13"/>
  <c r="AM21" i="13"/>
  <c r="AR20" i="13"/>
  <c r="AT18" i="13"/>
  <c r="AP18" i="13"/>
  <c r="AU17" i="13"/>
  <c r="AM17" i="13"/>
  <c r="AO15" i="13"/>
  <c r="AT14" i="13"/>
  <c r="AP14" i="13"/>
  <c r="AU13" i="13"/>
  <c r="AQ13" i="13"/>
  <c r="AM13" i="13"/>
  <c r="AR12" i="13"/>
  <c r="AS11" i="13"/>
  <c r="AT10" i="13"/>
  <c r="AU9" i="13"/>
  <c r="AQ9" i="13"/>
  <c r="AR8" i="13"/>
  <c r="AN8" i="13"/>
  <c r="AO7" i="13"/>
  <c r="AT6" i="13"/>
  <c r="AW53" i="13"/>
  <c r="AW64" i="13" s="1"/>
  <c r="N10" i="13"/>
  <c r="AS71" i="13"/>
  <c r="U11" i="13"/>
  <c r="W8" i="13"/>
  <c r="S8" i="13"/>
  <c r="AQ53" i="13"/>
  <c r="T6" i="13"/>
  <c r="O5" i="13"/>
  <c r="W10" i="13"/>
  <c r="W5" i="13"/>
  <c r="AQ5" i="13"/>
  <c r="O7" i="13"/>
  <c r="BI59" i="13"/>
  <c r="AW59" i="13"/>
  <c r="AW70" i="13" s="1"/>
  <c r="Z53" i="13"/>
  <c r="AL53" i="13" s="1"/>
  <c r="AW8" i="13" s="1"/>
  <c r="AW42" i="13" s="1"/>
  <c r="N8" i="13"/>
  <c r="AW58" i="13"/>
  <c r="AW69" i="13" s="1"/>
  <c r="BI58" i="13"/>
  <c r="Z16" i="13"/>
  <c r="AL16" i="13" s="1"/>
  <c r="AW6" i="13" s="1"/>
  <c r="AW40" i="13" s="1"/>
  <c r="N6" i="13"/>
  <c r="W11" i="13"/>
  <c r="U8" i="13"/>
  <c r="T10" i="13"/>
  <c r="V8" i="13"/>
  <c r="S11" i="13"/>
  <c r="O11" i="13"/>
  <c r="O48" i="13" s="1"/>
  <c r="T11" i="13"/>
  <c r="O46" i="13"/>
  <c r="AT25" i="13"/>
  <c r="AT5" i="13"/>
  <c r="V5" i="13"/>
  <c r="U6" i="13"/>
  <c r="W6" i="13"/>
  <c r="AQ76" i="13"/>
  <c r="AS74" i="13"/>
  <c r="AO74" i="13"/>
  <c r="AP73" i="13"/>
  <c r="AQ72" i="13"/>
  <c r="AM72" i="13"/>
  <c r="AM68" i="13"/>
  <c r="AO62" i="13"/>
  <c r="AS58" i="13"/>
  <c r="AO54" i="13"/>
  <c r="AR51" i="13"/>
  <c r="AP49" i="13"/>
  <c r="AO46" i="13"/>
  <c r="AP45" i="13"/>
  <c r="AP41" i="13"/>
  <c r="AQ40" i="13"/>
  <c r="AM40" i="13"/>
  <c r="BF43" i="13"/>
  <c r="V6" i="13"/>
  <c r="AM75" i="13"/>
  <c r="AR74" i="13"/>
  <c r="AN74" i="13"/>
  <c r="AS73" i="13"/>
  <c r="AM71" i="13"/>
  <c r="AR70" i="13"/>
  <c r="AN70" i="13"/>
  <c r="AQ67" i="13"/>
  <c r="AS65" i="13"/>
  <c r="AO65" i="13"/>
  <c r="AM63" i="13"/>
  <c r="AR62" i="13"/>
  <c r="AN62" i="13"/>
  <c r="AO61" i="13"/>
  <c r="AR58" i="13"/>
  <c r="AN58" i="13"/>
  <c r="AP56" i="13"/>
  <c r="AQ55" i="13"/>
  <c r="AS53" i="13"/>
  <c r="AO53" i="13"/>
  <c r="AP52" i="13"/>
  <c r="AQ51" i="13"/>
  <c r="AM51" i="13"/>
  <c r="AO49" i="13"/>
  <c r="AM47" i="13"/>
  <c r="AR46" i="13"/>
  <c r="AO45" i="13"/>
  <c r="AQ43" i="13"/>
  <c r="AM43" i="13"/>
  <c r="AN42" i="13"/>
  <c r="AS41" i="13"/>
  <c r="AO41" i="13"/>
  <c r="AR38" i="13"/>
  <c r="AN38" i="13"/>
  <c r="AP36" i="13"/>
  <c r="AR34" i="13"/>
  <c r="AQ31" i="13"/>
  <c r="AM31" i="13"/>
  <c r="AP28" i="13"/>
  <c r="AN26" i="13"/>
  <c r="AP24" i="13"/>
  <c r="AM23" i="13"/>
  <c r="AR22" i="13"/>
  <c r="AM19" i="13"/>
  <c r="AN18" i="13"/>
  <c r="AQ15" i="13"/>
  <c r="AM15" i="13"/>
  <c r="AO13" i="13"/>
  <c r="AP12" i="13"/>
  <c r="AR10" i="13"/>
  <c r="AP8" i="13"/>
  <c r="AQ7" i="13"/>
  <c r="AN6" i="13"/>
  <c r="AO5" i="13"/>
  <c r="AN39" i="13"/>
  <c r="AP37" i="13"/>
  <c r="AR35" i="13"/>
  <c r="AQ32" i="13"/>
  <c r="AR31" i="13"/>
  <c r="AO30" i="13"/>
  <c r="AN27" i="13"/>
  <c r="AS26" i="13"/>
  <c r="AP25" i="13"/>
  <c r="AQ24" i="13"/>
  <c r="AM24" i="13"/>
  <c r="AN23" i="13"/>
  <c r="S5" i="13"/>
  <c r="T5" i="13"/>
  <c r="V11" i="13"/>
  <c r="AR19" i="13"/>
  <c r="AP17" i="13"/>
  <c r="AO14" i="13"/>
  <c r="AN11" i="13"/>
  <c r="AP9" i="13"/>
  <c r="AR7" i="13"/>
  <c r="AN7" i="13"/>
  <c r="AO6" i="13"/>
  <c r="AP5" i="13"/>
  <c r="BE52" i="13"/>
  <c r="BE63" i="13" s="1"/>
  <c r="BQ52" i="13"/>
  <c r="BA52" i="13"/>
  <c r="BA63" i="13" s="1"/>
  <c r="BM52" i="13"/>
  <c r="BC52" i="13"/>
  <c r="BC63" i="13" s="1"/>
  <c r="BO52" i="13"/>
  <c r="AY52" i="13"/>
  <c r="AY63" i="13" s="1"/>
  <c r="BK52" i="13"/>
  <c r="AX52" i="13"/>
  <c r="AX63" i="13" s="1"/>
  <c r="BJ52" i="13"/>
  <c r="BB43" i="13"/>
  <c r="AN5" i="13"/>
  <c r="R10" i="13"/>
  <c r="AP29" i="13"/>
  <c r="AR39" i="13"/>
  <c r="AR41" i="13"/>
  <c r="AN47" i="13"/>
  <c r="AR47" i="13"/>
  <c r="AM56" i="13"/>
  <c r="AQ56" i="13"/>
  <c r="AM64" i="13"/>
  <c r="AQ64" i="13"/>
  <c r="AP13" i="13"/>
  <c r="BA5" i="13" s="1"/>
  <c r="AP21" i="13"/>
  <c r="AR49" i="13"/>
  <c r="AN51" i="13"/>
  <c r="AN61" i="13"/>
  <c r="P10" i="13"/>
  <c r="AR53" i="13"/>
  <c r="AQ74" i="13"/>
  <c r="AQ62" i="13"/>
  <c r="AM5" i="13"/>
  <c r="AP27" i="13"/>
  <c r="AN28" i="13"/>
  <c r="AP35" i="13"/>
  <c r="AQ58" i="13"/>
  <c r="AM70" i="13"/>
  <c r="AP19" i="13"/>
  <c r="AN45" i="13"/>
  <c r="AM62" i="13"/>
  <c r="AN16" i="13"/>
  <c r="AR16" i="13"/>
  <c r="AN24" i="13"/>
  <c r="AR24" i="13"/>
  <c r="AN37" i="13"/>
  <c r="AP38" i="13"/>
  <c r="AM54" i="13"/>
  <c r="AQ54" i="13"/>
  <c r="AM16" i="13"/>
  <c r="O6" i="13"/>
  <c r="R5" i="13"/>
  <c r="AQ14" i="13"/>
  <c r="AQ22" i="13"/>
  <c r="AM30" i="13"/>
  <c r="Q6" i="13"/>
  <c r="AQ6" i="13"/>
  <c r="Q8" i="13"/>
  <c r="AP16" i="13"/>
  <c r="R6" i="13"/>
  <c r="AO17" i="13"/>
  <c r="AS17" i="13"/>
  <c r="AO25" i="13"/>
  <c r="AS25" i="13"/>
  <c r="Z26" i="13"/>
  <c r="AL26" i="13" s="1"/>
  <c r="AW7" i="13" s="1"/>
  <c r="AW41" i="13" s="1"/>
  <c r="AO33" i="13"/>
  <c r="AS33" i="13"/>
  <c r="AO40" i="13"/>
  <c r="AS40" i="13"/>
  <c r="AW43" i="13"/>
  <c r="AN71" i="13"/>
  <c r="P11" i="13"/>
  <c r="AR71" i="13"/>
  <c r="AQ16" i="13"/>
  <c r="S6" i="13"/>
  <c r="S12" i="13" s="1"/>
  <c r="P5" i="13"/>
  <c r="AM14" i="13"/>
  <c r="AM22" i="13"/>
  <c r="AQ30" i="13"/>
  <c r="Q5" i="13"/>
  <c r="AR5" i="13"/>
  <c r="P6" i="13"/>
  <c r="AO8" i="13"/>
  <c r="AS8" i="13"/>
  <c r="AM11" i="13"/>
  <c r="AQ11" i="13"/>
  <c r="R11" i="13"/>
  <c r="AM12" i="13"/>
  <c r="AQ12" i="13"/>
  <c r="AO19" i="13"/>
  <c r="AS19" i="13"/>
  <c r="AM20" i="13"/>
  <c r="AQ20" i="13"/>
  <c r="AN25" i="13"/>
  <c r="AR25" i="13"/>
  <c r="AO27" i="13"/>
  <c r="AS27" i="13"/>
  <c r="AM28" i="13"/>
  <c r="AQ28" i="13"/>
  <c r="AO35" i="13"/>
  <c r="AS35" i="13"/>
  <c r="AM36" i="13"/>
  <c r="AQ36" i="13"/>
  <c r="AM39" i="13"/>
  <c r="AQ39" i="13"/>
  <c r="O10" i="13"/>
  <c r="S10" i="13"/>
  <c r="AO42" i="13"/>
  <c r="AS42" i="13"/>
  <c r="AO50" i="13"/>
  <c r="AS50" i="13"/>
  <c r="R8" i="13"/>
  <c r="AM37" i="13"/>
  <c r="AQ37" i="13"/>
  <c r="AO44" i="13"/>
  <c r="AS44" i="13"/>
  <c r="AM45" i="13"/>
  <c r="AQ45" i="13"/>
  <c r="AO52" i="13"/>
  <c r="AS52" i="13"/>
  <c r="AN65" i="13"/>
  <c r="AR65" i="13"/>
  <c r="AP68" i="13"/>
  <c r="AN73" i="13"/>
  <c r="AR73" i="13"/>
  <c r="AP76" i="13"/>
  <c r="AP54" i="13"/>
  <c r="AP62" i="13"/>
  <c r="AN67" i="13"/>
  <c r="AR67" i="13"/>
  <c r="AP70" i="13"/>
  <c r="AN75" i="13"/>
  <c r="AR75" i="13"/>
  <c r="AZ8" i="13" l="1"/>
  <c r="AY8" i="13"/>
  <c r="AY42" i="13" s="1"/>
  <c r="BD8" i="13"/>
  <c r="BD42" i="13" s="1"/>
  <c r="BP56" i="13" s="1"/>
  <c r="BE8" i="13"/>
  <c r="BE42" i="13" s="1"/>
  <c r="BD10" i="13"/>
  <c r="BD44" i="13" s="1"/>
  <c r="BD58" i="13" s="1"/>
  <c r="AX11" i="13"/>
  <c r="AX45" i="13" s="1"/>
  <c r="AX59" i="13" s="1"/>
  <c r="AX70" i="13" s="1"/>
  <c r="BD11" i="13"/>
  <c r="BA8" i="13"/>
  <c r="BA42" i="13" s="1"/>
  <c r="BD5" i="13"/>
  <c r="BD39" i="13" s="1"/>
  <c r="BD53" i="13" s="1"/>
  <c r="N46" i="13"/>
  <c r="BE7" i="13"/>
  <c r="BE41" i="13" s="1"/>
  <c r="BE55" i="13" s="1"/>
  <c r="N47" i="13"/>
  <c r="AX43" i="13"/>
  <c r="AX57" i="13" s="1"/>
  <c r="AX68" i="13" s="1"/>
  <c r="N43" i="13"/>
  <c r="N45" i="13"/>
  <c r="T44" i="13"/>
  <c r="U42" i="13"/>
  <c r="BF10" i="13"/>
  <c r="BF44" i="13" s="1"/>
  <c r="O12" i="13"/>
  <c r="U46" i="13"/>
  <c r="U12" i="13"/>
  <c r="Q46" i="13"/>
  <c r="Q12" i="13"/>
  <c r="T46" i="13"/>
  <c r="T12" i="13"/>
  <c r="P46" i="13"/>
  <c r="P12" i="13"/>
  <c r="V46" i="13"/>
  <c r="V12" i="13"/>
  <c r="W46" i="13"/>
  <c r="W12" i="13"/>
  <c r="R46" i="13"/>
  <c r="R12" i="13"/>
  <c r="Q48" i="13"/>
  <c r="S48" i="13"/>
  <c r="R48" i="13"/>
  <c r="P48" i="13"/>
  <c r="V48" i="13"/>
  <c r="T48" i="13"/>
  <c r="BD45" i="13"/>
  <c r="BP59" i="13" s="1"/>
  <c r="AZ10" i="13"/>
  <c r="AZ44" i="13" s="1"/>
  <c r="AZ58" i="13" s="1"/>
  <c r="BE10" i="13"/>
  <c r="BE44" i="13" s="1"/>
  <c r="BE58" i="13" s="1"/>
  <c r="BE43" i="13"/>
  <c r="BE57" i="13" s="1"/>
  <c r="AZ42" i="13"/>
  <c r="AZ56" i="13" s="1"/>
  <c r="BF7" i="13"/>
  <c r="BF41" i="13" s="1"/>
  <c r="BF55" i="13" s="1"/>
  <c r="BF6" i="13"/>
  <c r="BF40" i="13"/>
  <c r="BF54" i="13" s="1"/>
  <c r="Q42" i="13"/>
  <c r="T42" i="13"/>
  <c r="BF5" i="13"/>
  <c r="P43" i="13"/>
  <c r="S43" i="13"/>
  <c r="T45" i="13"/>
  <c r="R45" i="13"/>
  <c r="R42" i="13"/>
  <c r="BD43" i="13"/>
  <c r="BD57" i="13" s="1"/>
  <c r="BA39" i="13"/>
  <c r="BA53" i="13" s="1"/>
  <c r="S42" i="13"/>
  <c r="V45" i="13"/>
  <c r="W42" i="13"/>
  <c r="S45" i="13"/>
  <c r="BE11" i="13"/>
  <c r="BE45" i="13" s="1"/>
  <c r="BF42" i="13"/>
  <c r="BR56" i="13" s="1"/>
  <c r="BC43" i="13"/>
  <c r="BO57" i="13" s="1"/>
  <c r="P42" i="13"/>
  <c r="Q45" i="13"/>
  <c r="U45" i="13"/>
  <c r="AZ11" i="13"/>
  <c r="AZ45" i="13" s="1"/>
  <c r="AZ59" i="13" s="1"/>
  <c r="BF11" i="13"/>
  <c r="BF45" i="13" s="1"/>
  <c r="BF59" i="13" s="1"/>
  <c r="BF39" i="13"/>
  <c r="BF53" i="13" s="1"/>
  <c r="AY43" i="13"/>
  <c r="BK57" i="13" s="1"/>
  <c r="BA43" i="13"/>
  <c r="BM57" i="13" s="1"/>
  <c r="P44" i="13"/>
  <c r="AZ5" i="13"/>
  <c r="AZ39" i="13" s="1"/>
  <c r="BL53" i="13" s="1"/>
  <c r="AZ43" i="13"/>
  <c r="AZ57" i="13" s="1"/>
  <c r="BB11" i="13"/>
  <c r="BB45" i="13" s="1"/>
  <c r="BN59" i="13" s="1"/>
  <c r="P47" i="13"/>
  <c r="BA11" i="13"/>
  <c r="BA45" i="13" s="1"/>
  <c r="S47" i="13"/>
  <c r="BC5" i="13"/>
  <c r="BC39" i="13" s="1"/>
  <c r="BO53" i="13" s="1"/>
  <c r="R43" i="13"/>
  <c r="Q43" i="13"/>
  <c r="V43" i="13"/>
  <c r="U43" i="13"/>
  <c r="BE5" i="13"/>
  <c r="BE39" i="13" s="1"/>
  <c r="BE53" i="13" s="1"/>
  <c r="T47" i="13"/>
  <c r="BL59" i="13"/>
  <c r="AW55" i="13"/>
  <c r="AW66" i="13" s="1"/>
  <c r="BI55" i="13"/>
  <c r="BM53" i="13"/>
  <c r="BR57" i="13"/>
  <c r="BF57" i="13"/>
  <c r="BC53" i="13"/>
  <c r="BI57" i="13"/>
  <c r="AW57" i="13"/>
  <c r="AW68" i="13" s="1"/>
  <c r="Q44" i="13"/>
  <c r="BR54" i="13"/>
  <c r="BE6" i="13"/>
  <c r="BE40" i="13" s="1"/>
  <c r="U44" i="13"/>
  <c r="O47" i="13"/>
  <c r="BP53" i="13"/>
  <c r="S44" i="13"/>
  <c r="O43" i="13"/>
  <c r="BB10" i="13"/>
  <c r="BB44" i="13" s="1"/>
  <c r="BC8" i="13"/>
  <c r="BC42" i="13" s="1"/>
  <c r="R47" i="13"/>
  <c r="BN57" i="13"/>
  <c r="BB57" i="13"/>
  <c r="O45" i="13"/>
  <c r="W43" i="13"/>
  <c r="V42" i="13"/>
  <c r="V44" i="13"/>
  <c r="BR59" i="13"/>
  <c r="W48" i="13"/>
  <c r="V47" i="13"/>
  <c r="R44" i="13"/>
  <c r="Q47" i="13"/>
  <c r="W47" i="13"/>
  <c r="T43" i="13"/>
  <c r="W45" i="13"/>
  <c r="AW56" i="13"/>
  <c r="AW67" i="13" s="1"/>
  <c r="BI56" i="13"/>
  <c r="O44" i="13"/>
  <c r="BA56" i="13"/>
  <c r="BM56" i="13"/>
  <c r="BD59" i="13"/>
  <c r="AY5" i="13"/>
  <c r="AY39" i="13" s="1"/>
  <c r="AW54" i="13"/>
  <c r="AW65" i="13" s="1"/>
  <c r="BI54" i="13"/>
  <c r="U47" i="13"/>
  <c r="O42" i="13"/>
  <c r="U48" i="13"/>
  <c r="W44" i="13"/>
  <c r="P45" i="13"/>
  <c r="BD52" i="13"/>
  <c r="BD63" i="13" s="1"/>
  <c r="BP52" i="13"/>
  <c r="BB52" i="13"/>
  <c r="BB63" i="13" s="1"/>
  <c r="BN52" i="13"/>
  <c r="BF52" i="13"/>
  <c r="BF63" i="13" s="1"/>
  <c r="BR52" i="13"/>
  <c r="BL52" i="13"/>
  <c r="AZ52" i="13"/>
  <c r="AZ63" i="13" s="1"/>
  <c r="BB8" i="13"/>
  <c r="BB42" i="13" s="1"/>
  <c r="BA7" i="13"/>
  <c r="BA41" i="13" s="1"/>
  <c r="BC6" i="13"/>
  <c r="BC40" i="13" s="1"/>
  <c r="AX10" i="13"/>
  <c r="AX44" i="13" s="1"/>
  <c r="BC7" i="13"/>
  <c r="BC41" i="13" s="1"/>
  <c r="AX8" i="13"/>
  <c r="AX42" i="13" s="1"/>
  <c r="BB5" i="13"/>
  <c r="BB39" i="13" s="1"/>
  <c r="AY7" i="13"/>
  <c r="AY41" i="13" s="1"/>
  <c r="BA6" i="13"/>
  <c r="BA40" i="13" s="1"/>
  <c r="BA10" i="13"/>
  <c r="BA44" i="13" s="1"/>
  <c r="BC10" i="13"/>
  <c r="BC44" i="13" s="1"/>
  <c r="AZ6" i="13"/>
  <c r="AZ40" i="13" s="1"/>
  <c r="AY10" i="13"/>
  <c r="AY44" i="13" s="1"/>
  <c r="BB7" i="13"/>
  <c r="BB41" i="13" s="1"/>
  <c r="AX5" i="13"/>
  <c r="AX39" i="13" s="1"/>
  <c r="BB6" i="13"/>
  <c r="BB40" i="13" s="1"/>
  <c r="BC11" i="13"/>
  <c r="BC45" i="13" s="1"/>
  <c r="AZ7" i="13"/>
  <c r="AZ41" i="13" s="1"/>
  <c r="AX6" i="13"/>
  <c r="AX40" i="13" s="1"/>
  <c r="AY11" i="13"/>
  <c r="AY45" i="13" s="1"/>
  <c r="BD7" i="13"/>
  <c r="BD41" i="13" s="1"/>
  <c r="AX7" i="13"/>
  <c r="AX41" i="13" s="1"/>
  <c r="BD6" i="13"/>
  <c r="BD40" i="13" s="1"/>
  <c r="AY6" i="13"/>
  <c r="AY40" i="13" s="1"/>
  <c r="BK56" i="13" l="1"/>
  <c r="AY56" i="13"/>
  <c r="BJ57" i="13"/>
  <c r="BP58" i="13"/>
  <c r="BR53" i="13"/>
  <c r="BQ57" i="13"/>
  <c r="BL57" i="13"/>
  <c r="BP57" i="13"/>
  <c r="BC57" i="13"/>
  <c r="BC68" i="13" s="1"/>
  <c r="AY57" i="13"/>
  <c r="AY68" i="13" s="1"/>
  <c r="BJ59" i="13"/>
  <c r="AZ70" i="13"/>
  <c r="BD70" i="13"/>
  <c r="BB59" i="13"/>
  <c r="BB70" i="13" s="1"/>
  <c r="BL58" i="13"/>
  <c r="BQ58" i="13"/>
  <c r="BF56" i="13"/>
  <c r="BD56" i="13"/>
  <c r="BL56" i="13"/>
  <c r="BR55" i="13"/>
  <c r="BQ55" i="13"/>
  <c r="BQ53" i="13"/>
  <c r="AZ53" i="13"/>
  <c r="BA57" i="13"/>
  <c r="BF70" i="13"/>
  <c r="BF68" i="13"/>
  <c r="AY59" i="13"/>
  <c r="AY70" i="13" s="1"/>
  <c r="BK59" i="13"/>
  <c r="AZ54" i="13"/>
  <c r="BL54" i="13"/>
  <c r="AY55" i="13"/>
  <c r="BK55" i="13"/>
  <c r="AX55" i="13"/>
  <c r="AX66" i="13" s="1"/>
  <c r="BJ55" i="13"/>
  <c r="AZ55" i="13"/>
  <c r="BL55" i="13"/>
  <c r="BB55" i="13"/>
  <c r="BN55" i="13"/>
  <c r="BM58" i="13"/>
  <c r="BA58" i="13"/>
  <c r="AX56" i="13"/>
  <c r="AX67" i="13" s="1"/>
  <c r="BJ56" i="13"/>
  <c r="BA55" i="13"/>
  <c r="BM55" i="13"/>
  <c r="BQ59" i="13"/>
  <c r="BE59" i="13"/>
  <c r="BE70" i="13" s="1"/>
  <c r="BR58" i="13"/>
  <c r="BF58" i="13"/>
  <c r="BE54" i="13"/>
  <c r="BQ54" i="13"/>
  <c r="BM59" i="13"/>
  <c r="BA59" i="13"/>
  <c r="BA70" i="13" s="1"/>
  <c r="BP55" i="13"/>
  <c r="BD55" i="13"/>
  <c r="BC59" i="13"/>
  <c r="BC70" i="13" s="1"/>
  <c r="BO59" i="13"/>
  <c r="AY58" i="13"/>
  <c r="BK58" i="13"/>
  <c r="BM54" i="13"/>
  <c r="BA54" i="13"/>
  <c r="BC55" i="13"/>
  <c r="BO55" i="13"/>
  <c r="BN56" i="13"/>
  <c r="BB56" i="13"/>
  <c r="AY53" i="13"/>
  <c r="BK53" i="13"/>
  <c r="BE68" i="13"/>
  <c r="AZ68" i="13"/>
  <c r="BD68" i="13"/>
  <c r="BE56" i="13"/>
  <c r="BQ56" i="13"/>
  <c r="BA68" i="13"/>
  <c r="AY54" i="13"/>
  <c r="BK54" i="13"/>
  <c r="BN54" i="13"/>
  <c r="BB54" i="13"/>
  <c r="BJ58" i="13"/>
  <c r="AX58" i="13"/>
  <c r="AX69" i="13" s="1"/>
  <c r="BO56" i="13"/>
  <c r="BC56" i="13"/>
  <c r="BD54" i="13"/>
  <c r="BP54" i="13"/>
  <c r="AX54" i="13"/>
  <c r="AX65" i="13" s="1"/>
  <c r="BJ54" i="13"/>
  <c r="AX53" i="13"/>
  <c r="AX64" i="13" s="1"/>
  <c r="BC58" i="13"/>
  <c r="BO58" i="13"/>
  <c r="BB53" i="13"/>
  <c r="BN53" i="13"/>
  <c r="BC54" i="13"/>
  <c r="BC65" i="13" s="1"/>
  <c r="BO54" i="13"/>
  <c r="BB68" i="13"/>
  <c r="BN58" i="13"/>
  <c r="BB58" i="13"/>
  <c r="AI76" i="10"/>
  <c r="AH76" i="10"/>
  <c r="AG76" i="10"/>
  <c r="AF76" i="10"/>
  <c r="AE76" i="10"/>
  <c r="AD76" i="10"/>
  <c r="AC76" i="10"/>
  <c r="AB76" i="10"/>
  <c r="AA76" i="10"/>
  <c r="AI75" i="10"/>
  <c r="AH75" i="10"/>
  <c r="AG75" i="10"/>
  <c r="AF75" i="10"/>
  <c r="AE75" i="10"/>
  <c r="AD75" i="10"/>
  <c r="AC75" i="10"/>
  <c r="AB75" i="10"/>
  <c r="AA75" i="10"/>
  <c r="AI74" i="10"/>
  <c r="AH74" i="10"/>
  <c r="AG74" i="10"/>
  <c r="AF74" i="10"/>
  <c r="AE74" i="10"/>
  <c r="AD74" i="10"/>
  <c r="AC74" i="10"/>
  <c r="AB74" i="10"/>
  <c r="AA74" i="10"/>
  <c r="AI73" i="10"/>
  <c r="AH73" i="10"/>
  <c r="AG73" i="10"/>
  <c r="AF73" i="10"/>
  <c r="AE73" i="10"/>
  <c r="AD73" i="10"/>
  <c r="AC73" i="10"/>
  <c r="AB73" i="10"/>
  <c r="AA73" i="10"/>
  <c r="AI72" i="10"/>
  <c r="AH72" i="10"/>
  <c r="AG72" i="10"/>
  <c r="AF72" i="10"/>
  <c r="AE72" i="10"/>
  <c r="AD72" i="10"/>
  <c r="AC72" i="10"/>
  <c r="AB72" i="10"/>
  <c r="AA72" i="10"/>
  <c r="AI71" i="10"/>
  <c r="AH71" i="10"/>
  <c r="AG71" i="10"/>
  <c r="AF71" i="10"/>
  <c r="AE71" i="10"/>
  <c r="AD71" i="10"/>
  <c r="AC71" i="10"/>
  <c r="AB71" i="10"/>
  <c r="AA71" i="10"/>
  <c r="AI70" i="10"/>
  <c r="AH70" i="10"/>
  <c r="AG70" i="10"/>
  <c r="AF70" i="10"/>
  <c r="AE70" i="10"/>
  <c r="AD70" i="10"/>
  <c r="AC70" i="10"/>
  <c r="AB70" i="10"/>
  <c r="AA70" i="10"/>
  <c r="AI69" i="10"/>
  <c r="AH69" i="10"/>
  <c r="AG69" i="10"/>
  <c r="AF69" i="10"/>
  <c r="AE69" i="10"/>
  <c r="AD69" i="10"/>
  <c r="AC69" i="10"/>
  <c r="AB69" i="10"/>
  <c r="AA69" i="10"/>
  <c r="AI68" i="10"/>
  <c r="AH68" i="10"/>
  <c r="AG68" i="10"/>
  <c r="AF68" i="10"/>
  <c r="AE68" i="10"/>
  <c r="AD68" i="10"/>
  <c r="AC68" i="10"/>
  <c r="AB68" i="10"/>
  <c r="AA68" i="10"/>
  <c r="AI67" i="10"/>
  <c r="AH67" i="10"/>
  <c r="AG67" i="10"/>
  <c r="AF67" i="10"/>
  <c r="AE67" i="10"/>
  <c r="AD67" i="10"/>
  <c r="AC67" i="10"/>
  <c r="AB67" i="10"/>
  <c r="AA67" i="10"/>
  <c r="AI66" i="10"/>
  <c r="AH66" i="10"/>
  <c r="AG66" i="10"/>
  <c r="AF66" i="10"/>
  <c r="AE66" i="10"/>
  <c r="AD66" i="10"/>
  <c r="AC66" i="10"/>
  <c r="AB66" i="10"/>
  <c r="AA66" i="10"/>
  <c r="AI65" i="10"/>
  <c r="AH65" i="10"/>
  <c r="AG65" i="10"/>
  <c r="AF65" i="10"/>
  <c r="AE65" i="10"/>
  <c r="AD65" i="10"/>
  <c r="AC65" i="10"/>
  <c r="AB65" i="10"/>
  <c r="AA65" i="10"/>
  <c r="AI64" i="10"/>
  <c r="AH64" i="10"/>
  <c r="AG64" i="10"/>
  <c r="AF64" i="10"/>
  <c r="AE64" i="10"/>
  <c r="AD64" i="10"/>
  <c r="AC64" i="10"/>
  <c r="AB64" i="10"/>
  <c r="AA64" i="10"/>
  <c r="AI63" i="10"/>
  <c r="AH63" i="10"/>
  <c r="AG63" i="10"/>
  <c r="AF63" i="10"/>
  <c r="AE63" i="10"/>
  <c r="AD63" i="10"/>
  <c r="AC63" i="10"/>
  <c r="AB63" i="10"/>
  <c r="AA63" i="10"/>
  <c r="AI62" i="10"/>
  <c r="AH62" i="10"/>
  <c r="AG62" i="10"/>
  <c r="AF62" i="10"/>
  <c r="AE62" i="10"/>
  <c r="AD62" i="10"/>
  <c r="AC62" i="10"/>
  <c r="AB62" i="10"/>
  <c r="AA62" i="10"/>
  <c r="AI61" i="10"/>
  <c r="AH61" i="10"/>
  <c r="AG61" i="10"/>
  <c r="AF61" i="10"/>
  <c r="AE61" i="10"/>
  <c r="AD61" i="10"/>
  <c r="AC61" i="10"/>
  <c r="AB61" i="10"/>
  <c r="AA61" i="10"/>
  <c r="AI60" i="10"/>
  <c r="AH60" i="10"/>
  <c r="AG60" i="10"/>
  <c r="AF60" i="10"/>
  <c r="AE60" i="10"/>
  <c r="AD60" i="10"/>
  <c r="AC60" i="10"/>
  <c r="AB60" i="10"/>
  <c r="AA60" i="10"/>
  <c r="AI58" i="10"/>
  <c r="AH58" i="10"/>
  <c r="AG58" i="10"/>
  <c r="AF58" i="10"/>
  <c r="AE58" i="10"/>
  <c r="AD58" i="10"/>
  <c r="AC58" i="10"/>
  <c r="AB58" i="10"/>
  <c r="AA58" i="10"/>
  <c r="AA57" i="10"/>
  <c r="AI56" i="10"/>
  <c r="AH56" i="10"/>
  <c r="AG56" i="10"/>
  <c r="AF56" i="10"/>
  <c r="AE56" i="10"/>
  <c r="AD56" i="10"/>
  <c r="AC56" i="10"/>
  <c r="AB56" i="10"/>
  <c r="AA56" i="10"/>
  <c r="AI55" i="10"/>
  <c r="AH55" i="10"/>
  <c r="AG55" i="10"/>
  <c r="AF55" i="10"/>
  <c r="AE55" i="10"/>
  <c r="AD55" i="10"/>
  <c r="AC55" i="10"/>
  <c r="AB55" i="10"/>
  <c r="AA55" i="10"/>
  <c r="AI54" i="10"/>
  <c r="AH54" i="10"/>
  <c r="AG54" i="10"/>
  <c r="AF54" i="10"/>
  <c r="AE54" i="10"/>
  <c r="AD54" i="10"/>
  <c r="AC54" i="10"/>
  <c r="AB54" i="10"/>
  <c r="AA54" i="10"/>
  <c r="AI53" i="10"/>
  <c r="AH53" i="10"/>
  <c r="AG53" i="10"/>
  <c r="AF53" i="10"/>
  <c r="AE53" i="10"/>
  <c r="AD53" i="10"/>
  <c r="AC53" i="10"/>
  <c r="AB53" i="10"/>
  <c r="AA53" i="10"/>
  <c r="AI52" i="10"/>
  <c r="AH52" i="10"/>
  <c r="AG52" i="10"/>
  <c r="AF52" i="10"/>
  <c r="AE52" i="10"/>
  <c r="AD52" i="10"/>
  <c r="AC52" i="10"/>
  <c r="AB52" i="10"/>
  <c r="AA52" i="10"/>
  <c r="AI51" i="10"/>
  <c r="AH51" i="10"/>
  <c r="AG51" i="10"/>
  <c r="AF51" i="10"/>
  <c r="AE51" i="10"/>
  <c r="AD51" i="10"/>
  <c r="AC51" i="10"/>
  <c r="AB51" i="10"/>
  <c r="AA51" i="10"/>
  <c r="AI50" i="10"/>
  <c r="AH50" i="10"/>
  <c r="AG50" i="10"/>
  <c r="AF50" i="10"/>
  <c r="AE50" i="10"/>
  <c r="AD50" i="10"/>
  <c r="AC50" i="10"/>
  <c r="AB50" i="10"/>
  <c r="AA50" i="10"/>
  <c r="AI49" i="10"/>
  <c r="AH49" i="10"/>
  <c r="AG49" i="10"/>
  <c r="AF49" i="10"/>
  <c r="AE49" i="10"/>
  <c r="AD49" i="10"/>
  <c r="AC49" i="10"/>
  <c r="AB49" i="10"/>
  <c r="AA49" i="10"/>
  <c r="AI48" i="10"/>
  <c r="AH48" i="10"/>
  <c r="AG48" i="10"/>
  <c r="AF48" i="10"/>
  <c r="AE48" i="10"/>
  <c r="AD48" i="10"/>
  <c r="AC48" i="10"/>
  <c r="AB48" i="10"/>
  <c r="AA48" i="10"/>
  <c r="AI47" i="10"/>
  <c r="AH47" i="10"/>
  <c r="AG47" i="10"/>
  <c r="AF47" i="10"/>
  <c r="AE47" i="10"/>
  <c r="AD47" i="10"/>
  <c r="AC47" i="10"/>
  <c r="AB47" i="10"/>
  <c r="AA47" i="10"/>
  <c r="AI46" i="10"/>
  <c r="AH46" i="10"/>
  <c r="AG46" i="10"/>
  <c r="AF46" i="10"/>
  <c r="AE46" i="10"/>
  <c r="AD46" i="10"/>
  <c r="AC46" i="10"/>
  <c r="AB46" i="10"/>
  <c r="AA46" i="10"/>
  <c r="AI45" i="10"/>
  <c r="AH45" i="10"/>
  <c r="AG45" i="10"/>
  <c r="AF45" i="10"/>
  <c r="AE45" i="10"/>
  <c r="AD45" i="10"/>
  <c r="AC45" i="10"/>
  <c r="AB45" i="10"/>
  <c r="AA45" i="10"/>
  <c r="AI44" i="10"/>
  <c r="AH44" i="10"/>
  <c r="AG44" i="10"/>
  <c r="AF44" i="10"/>
  <c r="AE44" i="10"/>
  <c r="AD44" i="10"/>
  <c r="AC44" i="10"/>
  <c r="AB44" i="10"/>
  <c r="AA44" i="10"/>
  <c r="AI43" i="10"/>
  <c r="AH43" i="10"/>
  <c r="AG43" i="10"/>
  <c r="AF43" i="10"/>
  <c r="AE43" i="10"/>
  <c r="AD43" i="10"/>
  <c r="AC43" i="10"/>
  <c r="AB43" i="10"/>
  <c r="AA43" i="10"/>
  <c r="AI42" i="10"/>
  <c r="AH42" i="10"/>
  <c r="AG42" i="10"/>
  <c r="AF42" i="10"/>
  <c r="AE42" i="10"/>
  <c r="AD42" i="10"/>
  <c r="AC42" i="10"/>
  <c r="AB42" i="10"/>
  <c r="AA42" i="10"/>
  <c r="AI41" i="10"/>
  <c r="AH41" i="10"/>
  <c r="AG41" i="10"/>
  <c r="AF41" i="10"/>
  <c r="AE41" i="10"/>
  <c r="AD41" i="10"/>
  <c r="AC41" i="10"/>
  <c r="AB41" i="10"/>
  <c r="AA41" i="10"/>
  <c r="AI40" i="10"/>
  <c r="AH40" i="10"/>
  <c r="AG40" i="10"/>
  <c r="AF40" i="10"/>
  <c r="AE40" i="10"/>
  <c r="AD40" i="10"/>
  <c r="AC40" i="10"/>
  <c r="AB40" i="10"/>
  <c r="AA40" i="10"/>
  <c r="AI39" i="10"/>
  <c r="AH39" i="10"/>
  <c r="AG39" i="10"/>
  <c r="AF39" i="10"/>
  <c r="AE39" i="10"/>
  <c r="AD39" i="10"/>
  <c r="AC39" i="10"/>
  <c r="AB39" i="10"/>
  <c r="AA39" i="10"/>
  <c r="AI38" i="10"/>
  <c r="AH38" i="10"/>
  <c r="AG38" i="10"/>
  <c r="AF38" i="10"/>
  <c r="AE38" i="10"/>
  <c r="AD38" i="10"/>
  <c r="AC38" i="10"/>
  <c r="AB38" i="10"/>
  <c r="AA38" i="10"/>
  <c r="AI37" i="10"/>
  <c r="AH37" i="10"/>
  <c r="AG37" i="10"/>
  <c r="AF37" i="10"/>
  <c r="AE37" i="10"/>
  <c r="AD37" i="10"/>
  <c r="AC37" i="10"/>
  <c r="AB37" i="10"/>
  <c r="AA37" i="10"/>
  <c r="AI36" i="10"/>
  <c r="AH36" i="10"/>
  <c r="AG36" i="10"/>
  <c r="AF36" i="10"/>
  <c r="AE36" i="10"/>
  <c r="AD36" i="10"/>
  <c r="AC36" i="10"/>
  <c r="AB36" i="10"/>
  <c r="AA36" i="10"/>
  <c r="AI35" i="10"/>
  <c r="AH35" i="10"/>
  <c r="AG35" i="10"/>
  <c r="AF35" i="10"/>
  <c r="AE35" i="10"/>
  <c r="AD35" i="10"/>
  <c r="AC35" i="10"/>
  <c r="AB35" i="10"/>
  <c r="AA35" i="10"/>
  <c r="AI34" i="10"/>
  <c r="AH34" i="10"/>
  <c r="AG34" i="10"/>
  <c r="AF34" i="10"/>
  <c r="AE34" i="10"/>
  <c r="AD34" i="10"/>
  <c r="AC34" i="10"/>
  <c r="AB34" i="10"/>
  <c r="AA34" i="10"/>
  <c r="AI33" i="10"/>
  <c r="AH33" i="10"/>
  <c r="AG33" i="10"/>
  <c r="AF33" i="10"/>
  <c r="AE33" i="10"/>
  <c r="AD33" i="10"/>
  <c r="AC33" i="10"/>
  <c r="AB33" i="10"/>
  <c r="AA33" i="10"/>
  <c r="AI32" i="10"/>
  <c r="AH32" i="10"/>
  <c r="AG32" i="10"/>
  <c r="AF32" i="10"/>
  <c r="AE32" i="10"/>
  <c r="AD32" i="10"/>
  <c r="AC32" i="10"/>
  <c r="AB32" i="10"/>
  <c r="AA32" i="10"/>
  <c r="AI31" i="10"/>
  <c r="AH31" i="10"/>
  <c r="AG31" i="10"/>
  <c r="AF31" i="10"/>
  <c r="AE31" i="10"/>
  <c r="AD31" i="10"/>
  <c r="AC31" i="10"/>
  <c r="AB31" i="10"/>
  <c r="AA31" i="10"/>
  <c r="AI30" i="10"/>
  <c r="AH30" i="10"/>
  <c r="AG30" i="10"/>
  <c r="AF30" i="10"/>
  <c r="AE30" i="10"/>
  <c r="AD30" i="10"/>
  <c r="AC30" i="10"/>
  <c r="AB30" i="10"/>
  <c r="AA30" i="10"/>
  <c r="AI29" i="10"/>
  <c r="AH29" i="10"/>
  <c r="AG29" i="10"/>
  <c r="AF29" i="10"/>
  <c r="AE29" i="10"/>
  <c r="AD29" i="10"/>
  <c r="AC29" i="10"/>
  <c r="AB29" i="10"/>
  <c r="AA29" i="10"/>
  <c r="AI28" i="10"/>
  <c r="AH28" i="10"/>
  <c r="AG28" i="10"/>
  <c r="AF28" i="10"/>
  <c r="AE28" i="10"/>
  <c r="AD28" i="10"/>
  <c r="AC28" i="10"/>
  <c r="AB28" i="10"/>
  <c r="AA28" i="10"/>
  <c r="AI27" i="10"/>
  <c r="AH27" i="10"/>
  <c r="AG27" i="10"/>
  <c r="AF27" i="10"/>
  <c r="AE27" i="10"/>
  <c r="AD27" i="10"/>
  <c r="AC27" i="10"/>
  <c r="AB27" i="10"/>
  <c r="AA27" i="10"/>
  <c r="AI26" i="10"/>
  <c r="AH26" i="10"/>
  <c r="AG26" i="10"/>
  <c r="AF26" i="10"/>
  <c r="AE26" i="10"/>
  <c r="AD26" i="10"/>
  <c r="AC26" i="10"/>
  <c r="AB26" i="10"/>
  <c r="AA26" i="10"/>
  <c r="AI25" i="10"/>
  <c r="AH25" i="10"/>
  <c r="AG25" i="10"/>
  <c r="AF25" i="10"/>
  <c r="AE25" i="10"/>
  <c r="AD25" i="10"/>
  <c r="AC25" i="10"/>
  <c r="AB25" i="10"/>
  <c r="AA25" i="10"/>
  <c r="AI24" i="10"/>
  <c r="AH24" i="10"/>
  <c r="AG24" i="10"/>
  <c r="AF24" i="10"/>
  <c r="AE24" i="10"/>
  <c r="AD24" i="10"/>
  <c r="AC24" i="10"/>
  <c r="AB24" i="10"/>
  <c r="AA24" i="10"/>
  <c r="AI23" i="10"/>
  <c r="AH23" i="10"/>
  <c r="AG23" i="10"/>
  <c r="AF23" i="10"/>
  <c r="AE23" i="10"/>
  <c r="AD23" i="10"/>
  <c r="AC23" i="10"/>
  <c r="AB23" i="10"/>
  <c r="AA23" i="10"/>
  <c r="AI22" i="10"/>
  <c r="AH22" i="10"/>
  <c r="AG22" i="10"/>
  <c r="AF22" i="10"/>
  <c r="AE22" i="10"/>
  <c r="AD22" i="10"/>
  <c r="AC22" i="10"/>
  <c r="AB22" i="10"/>
  <c r="AA22" i="10"/>
  <c r="AI21" i="10"/>
  <c r="AH21" i="10"/>
  <c r="AG21" i="10"/>
  <c r="AF21" i="10"/>
  <c r="AE21" i="10"/>
  <c r="AD21" i="10"/>
  <c r="AC21" i="10"/>
  <c r="AB21" i="10"/>
  <c r="AA21" i="10"/>
  <c r="AI20" i="10"/>
  <c r="AH20" i="10"/>
  <c r="AG20" i="10"/>
  <c r="AF20" i="10"/>
  <c r="AE20" i="10"/>
  <c r="AD20" i="10"/>
  <c r="AC20" i="10"/>
  <c r="AB20" i="10"/>
  <c r="AA20" i="10"/>
  <c r="AI19" i="10"/>
  <c r="AH19" i="10"/>
  <c r="AG19" i="10"/>
  <c r="AF19" i="10"/>
  <c r="AE19" i="10"/>
  <c r="AD19" i="10"/>
  <c r="AC19" i="10"/>
  <c r="AB19" i="10"/>
  <c r="AA19" i="10"/>
  <c r="AI18" i="10"/>
  <c r="AH18" i="10"/>
  <c r="AG18" i="10"/>
  <c r="AF18" i="10"/>
  <c r="AE18" i="10"/>
  <c r="AD18" i="10"/>
  <c r="AC18" i="10"/>
  <c r="AB18" i="10"/>
  <c r="AA18" i="10"/>
  <c r="AI17" i="10"/>
  <c r="AH17" i="10"/>
  <c r="AG17" i="10"/>
  <c r="AF17" i="10"/>
  <c r="AE17" i="10"/>
  <c r="AD17" i="10"/>
  <c r="AC17" i="10"/>
  <c r="AB17" i="10"/>
  <c r="AA17" i="10"/>
  <c r="AI16" i="10"/>
  <c r="AH16" i="10"/>
  <c r="AG16" i="10"/>
  <c r="AF16" i="10"/>
  <c r="AE16" i="10"/>
  <c r="AD16" i="10"/>
  <c r="AC16" i="10"/>
  <c r="AB16" i="10"/>
  <c r="AA16" i="10"/>
  <c r="AI15" i="10"/>
  <c r="AH15" i="10"/>
  <c r="AG15" i="10"/>
  <c r="AF15" i="10"/>
  <c r="AE15" i="10"/>
  <c r="AD15" i="10"/>
  <c r="AC15" i="10"/>
  <c r="AB15" i="10"/>
  <c r="AA15" i="10"/>
  <c r="AI14" i="10"/>
  <c r="AH14" i="10"/>
  <c r="AG14" i="10"/>
  <c r="AF14" i="10"/>
  <c r="AE14" i="10"/>
  <c r="AD14" i="10"/>
  <c r="AC14" i="10"/>
  <c r="AB14" i="10"/>
  <c r="AA14" i="10"/>
  <c r="AI13" i="10"/>
  <c r="AH13" i="10"/>
  <c r="AG13" i="10"/>
  <c r="AF13" i="10"/>
  <c r="AE13" i="10"/>
  <c r="AD13" i="10"/>
  <c r="AC13" i="10"/>
  <c r="AB13" i="10"/>
  <c r="AA13" i="10"/>
  <c r="AI12" i="10"/>
  <c r="AH12" i="10"/>
  <c r="AG12" i="10"/>
  <c r="AF12" i="10"/>
  <c r="AE12" i="10"/>
  <c r="AD12" i="10"/>
  <c r="AC12" i="10"/>
  <c r="AB12" i="10"/>
  <c r="AA12" i="10"/>
  <c r="AI11" i="10"/>
  <c r="AH11" i="10"/>
  <c r="AG11" i="10"/>
  <c r="AF11" i="10"/>
  <c r="AE11" i="10"/>
  <c r="AD11" i="10"/>
  <c r="AC11" i="10"/>
  <c r="AB11" i="10"/>
  <c r="AA11" i="10"/>
  <c r="AI10" i="10"/>
  <c r="AH10" i="10"/>
  <c r="AG10" i="10"/>
  <c r="AF10" i="10"/>
  <c r="AE10" i="10"/>
  <c r="AD10" i="10"/>
  <c r="AC10" i="10"/>
  <c r="AB10" i="10"/>
  <c r="AA10" i="10"/>
  <c r="AI9" i="10"/>
  <c r="AH9" i="10"/>
  <c r="AG9" i="10"/>
  <c r="AF9" i="10"/>
  <c r="AE9" i="10"/>
  <c r="AD9" i="10"/>
  <c r="AC9" i="10"/>
  <c r="AB9" i="10"/>
  <c r="AA9" i="10"/>
  <c r="AI8" i="10"/>
  <c r="AH8" i="10"/>
  <c r="AG8" i="10"/>
  <c r="AF8" i="10"/>
  <c r="AE8" i="10"/>
  <c r="AD8" i="10"/>
  <c r="AC8" i="10"/>
  <c r="AB8" i="10"/>
  <c r="AA8" i="10"/>
  <c r="AI7" i="10"/>
  <c r="AH7" i="10"/>
  <c r="AG7" i="10"/>
  <c r="AF7" i="10"/>
  <c r="AE7" i="10"/>
  <c r="AD7" i="10"/>
  <c r="AC7" i="10"/>
  <c r="AB7" i="10"/>
  <c r="AA7" i="10"/>
  <c r="AI6" i="10"/>
  <c r="AH6" i="10"/>
  <c r="AG6" i="10"/>
  <c r="AF6" i="10"/>
  <c r="AE6" i="10"/>
  <c r="AD6" i="10"/>
  <c r="AC6" i="10"/>
  <c r="AB6" i="10"/>
  <c r="AA6" i="10"/>
  <c r="AA5" i="10"/>
  <c r="AB5" i="10"/>
  <c r="AC5" i="10"/>
  <c r="AD5" i="10"/>
  <c r="AE5" i="10"/>
  <c r="AF5" i="10"/>
  <c r="AG5" i="10"/>
  <c r="AH5" i="10"/>
  <c r="AI5" i="10"/>
  <c r="BB66" i="13" l="1"/>
  <c r="BD65" i="13"/>
  <c r="AY65" i="13"/>
  <c r="BB69" i="13"/>
  <c r="BC67" i="13"/>
  <c r="BB65" i="13"/>
  <c r="BB67" i="13"/>
  <c r="BA65" i="13"/>
  <c r="BD69" i="13"/>
  <c r="BE69" i="13"/>
  <c r="BE65" i="13"/>
  <c r="AZ65" i="13"/>
  <c r="BF69" i="13"/>
  <c r="BA69" i="13"/>
  <c r="BC69" i="13"/>
  <c r="BF64" i="13"/>
  <c r="AZ67" i="13"/>
  <c r="BE64" i="13"/>
  <c r="BB64" i="13"/>
  <c r="BA67" i="13"/>
  <c r="BC64" i="13"/>
  <c r="BE66" i="13"/>
  <c r="BD64" i="13"/>
  <c r="AZ64" i="13"/>
  <c r="BF65" i="13"/>
  <c r="BF66" i="13"/>
  <c r="AY64" i="13"/>
  <c r="BC66" i="13"/>
  <c r="AY69" i="13"/>
  <c r="BA64" i="13"/>
  <c r="AY67" i="13"/>
  <c r="AZ69" i="13"/>
  <c r="BF67" i="13"/>
  <c r="BE67" i="13"/>
  <c r="BD66" i="13"/>
  <c r="BD67" i="13"/>
  <c r="BA66" i="13"/>
  <c r="AZ66" i="13"/>
  <c r="AY66" i="13"/>
  <c r="E6" i="10"/>
  <c r="AN6" i="10" s="1"/>
  <c r="F6" i="10"/>
  <c r="AO6" i="10" s="1"/>
  <c r="G6" i="10"/>
  <c r="AP6" i="10" s="1"/>
  <c r="H6" i="10"/>
  <c r="AQ6" i="10" s="1"/>
  <c r="I6" i="10"/>
  <c r="J6" i="10"/>
  <c r="AS6" i="10" s="1"/>
  <c r="K6" i="10"/>
  <c r="AT6" i="10" s="1"/>
  <c r="L6" i="10"/>
  <c r="E7" i="10"/>
  <c r="AN7" i="10" s="1"/>
  <c r="F7" i="10"/>
  <c r="AO7" i="10" s="1"/>
  <c r="G7" i="10"/>
  <c r="AP7" i="10" s="1"/>
  <c r="H7" i="10"/>
  <c r="AQ7" i="10" s="1"/>
  <c r="I7" i="10"/>
  <c r="AR7" i="10" s="1"/>
  <c r="J7" i="10"/>
  <c r="AS7" i="10" s="1"/>
  <c r="K7" i="10"/>
  <c r="AT7" i="10" s="1"/>
  <c r="L7" i="10"/>
  <c r="AU7" i="10" s="1"/>
  <c r="E8" i="10"/>
  <c r="AN8" i="10" s="1"/>
  <c r="F8" i="10"/>
  <c r="AO8" i="10" s="1"/>
  <c r="G8" i="10"/>
  <c r="AP8" i="10" s="1"/>
  <c r="H8" i="10"/>
  <c r="AQ8" i="10" s="1"/>
  <c r="I8" i="10"/>
  <c r="AR8" i="10" s="1"/>
  <c r="J8" i="10"/>
  <c r="AS8" i="10" s="1"/>
  <c r="K8" i="10"/>
  <c r="AT8" i="10" s="1"/>
  <c r="L8" i="10"/>
  <c r="AU8" i="10" s="1"/>
  <c r="E9" i="10"/>
  <c r="AN9" i="10" s="1"/>
  <c r="F9" i="10"/>
  <c r="AO9" i="10" s="1"/>
  <c r="G9" i="10"/>
  <c r="AP9" i="10" s="1"/>
  <c r="H9" i="10"/>
  <c r="AQ9" i="10" s="1"/>
  <c r="I9" i="10"/>
  <c r="AR9" i="10" s="1"/>
  <c r="J9" i="10"/>
  <c r="AS9" i="10" s="1"/>
  <c r="K9" i="10"/>
  <c r="AT9" i="10" s="1"/>
  <c r="L9" i="10"/>
  <c r="AU9" i="10" s="1"/>
  <c r="E10" i="10"/>
  <c r="AN10" i="10" s="1"/>
  <c r="F10" i="10"/>
  <c r="AO10" i="10" s="1"/>
  <c r="G10" i="10"/>
  <c r="AP10" i="10" s="1"/>
  <c r="H10" i="10"/>
  <c r="AQ10" i="10" s="1"/>
  <c r="I10" i="10"/>
  <c r="AR10" i="10" s="1"/>
  <c r="J10" i="10"/>
  <c r="AS10" i="10" s="1"/>
  <c r="K10" i="10"/>
  <c r="AT10" i="10" s="1"/>
  <c r="L10" i="10"/>
  <c r="AU10" i="10" s="1"/>
  <c r="E11" i="10"/>
  <c r="AN11" i="10" s="1"/>
  <c r="F11" i="10"/>
  <c r="AO11" i="10" s="1"/>
  <c r="G11" i="10"/>
  <c r="AP11" i="10" s="1"/>
  <c r="H11" i="10"/>
  <c r="AQ11" i="10" s="1"/>
  <c r="I11" i="10"/>
  <c r="AR11" i="10" s="1"/>
  <c r="J11" i="10"/>
  <c r="AS11" i="10" s="1"/>
  <c r="K11" i="10"/>
  <c r="AT11" i="10" s="1"/>
  <c r="L11" i="10"/>
  <c r="AU11" i="10" s="1"/>
  <c r="E12" i="10"/>
  <c r="AN12" i="10" s="1"/>
  <c r="F12" i="10"/>
  <c r="AO12" i="10" s="1"/>
  <c r="G12" i="10"/>
  <c r="AP12" i="10" s="1"/>
  <c r="H12" i="10"/>
  <c r="AQ12" i="10" s="1"/>
  <c r="I12" i="10"/>
  <c r="AR12" i="10" s="1"/>
  <c r="J12" i="10"/>
  <c r="AS12" i="10" s="1"/>
  <c r="K12" i="10"/>
  <c r="AT12" i="10" s="1"/>
  <c r="L12" i="10"/>
  <c r="AU12" i="10" s="1"/>
  <c r="E13" i="10"/>
  <c r="AN13" i="10" s="1"/>
  <c r="F13" i="10"/>
  <c r="AO13" i="10" s="1"/>
  <c r="G13" i="10"/>
  <c r="AP13" i="10" s="1"/>
  <c r="H13" i="10"/>
  <c r="AQ13" i="10" s="1"/>
  <c r="I13" i="10"/>
  <c r="AR13" i="10" s="1"/>
  <c r="J13" i="10"/>
  <c r="AS13" i="10" s="1"/>
  <c r="K13" i="10"/>
  <c r="AT13" i="10" s="1"/>
  <c r="L13" i="10"/>
  <c r="AU13" i="10" s="1"/>
  <c r="E14" i="10"/>
  <c r="AN14" i="10" s="1"/>
  <c r="F14" i="10"/>
  <c r="AO14" i="10" s="1"/>
  <c r="G14" i="10"/>
  <c r="AP14" i="10" s="1"/>
  <c r="H14" i="10"/>
  <c r="AQ14" i="10" s="1"/>
  <c r="I14" i="10"/>
  <c r="AR14" i="10" s="1"/>
  <c r="J14" i="10"/>
  <c r="AS14" i="10" s="1"/>
  <c r="K14" i="10"/>
  <c r="AT14" i="10" s="1"/>
  <c r="L14" i="10"/>
  <c r="AU14" i="10" s="1"/>
  <c r="E15" i="10"/>
  <c r="F15" i="10"/>
  <c r="G15" i="10"/>
  <c r="H15" i="10"/>
  <c r="I15" i="10"/>
  <c r="J15" i="10"/>
  <c r="K15" i="10"/>
  <c r="L15" i="10"/>
  <c r="E16" i="10"/>
  <c r="F16" i="10"/>
  <c r="G16" i="10"/>
  <c r="H16" i="10"/>
  <c r="I16" i="10"/>
  <c r="J16" i="10"/>
  <c r="K16" i="10"/>
  <c r="L16" i="10"/>
  <c r="E17" i="10"/>
  <c r="AN17" i="10" s="1"/>
  <c r="F17" i="10"/>
  <c r="AO17" i="10" s="1"/>
  <c r="G17" i="10"/>
  <c r="AP17" i="10" s="1"/>
  <c r="H17" i="10"/>
  <c r="AQ17" i="10" s="1"/>
  <c r="I17" i="10"/>
  <c r="AR17" i="10" s="1"/>
  <c r="J17" i="10"/>
  <c r="AS17" i="10" s="1"/>
  <c r="K17" i="10"/>
  <c r="AT17" i="10" s="1"/>
  <c r="L17" i="10"/>
  <c r="AU17" i="10" s="1"/>
  <c r="E18" i="10"/>
  <c r="AN18" i="10" s="1"/>
  <c r="F18" i="10"/>
  <c r="AO18" i="10" s="1"/>
  <c r="G18" i="10"/>
  <c r="AP18" i="10" s="1"/>
  <c r="H18" i="10"/>
  <c r="AQ18" i="10" s="1"/>
  <c r="I18" i="10"/>
  <c r="AR18" i="10" s="1"/>
  <c r="J18" i="10"/>
  <c r="AS18" i="10" s="1"/>
  <c r="K18" i="10"/>
  <c r="AT18" i="10" s="1"/>
  <c r="L18" i="10"/>
  <c r="AU18" i="10" s="1"/>
  <c r="E19" i="10"/>
  <c r="AN19" i="10" s="1"/>
  <c r="F19" i="10"/>
  <c r="AO19" i="10" s="1"/>
  <c r="G19" i="10"/>
  <c r="AP19" i="10" s="1"/>
  <c r="H19" i="10"/>
  <c r="AQ19" i="10" s="1"/>
  <c r="I19" i="10"/>
  <c r="AR19" i="10" s="1"/>
  <c r="J19" i="10"/>
  <c r="AS19" i="10" s="1"/>
  <c r="K19" i="10"/>
  <c r="AT19" i="10" s="1"/>
  <c r="L19" i="10"/>
  <c r="AU19" i="10" s="1"/>
  <c r="E20" i="10"/>
  <c r="AN20" i="10" s="1"/>
  <c r="F20" i="10"/>
  <c r="AO20" i="10" s="1"/>
  <c r="G20" i="10"/>
  <c r="AP20" i="10" s="1"/>
  <c r="H20" i="10"/>
  <c r="AQ20" i="10" s="1"/>
  <c r="I20" i="10"/>
  <c r="AR20" i="10" s="1"/>
  <c r="J20" i="10"/>
  <c r="AS20" i="10" s="1"/>
  <c r="K20" i="10"/>
  <c r="AT20" i="10" s="1"/>
  <c r="L20" i="10"/>
  <c r="AU20" i="10" s="1"/>
  <c r="E21" i="10"/>
  <c r="AN21" i="10" s="1"/>
  <c r="F21" i="10"/>
  <c r="AO21" i="10" s="1"/>
  <c r="G21" i="10"/>
  <c r="AP21" i="10" s="1"/>
  <c r="H21" i="10"/>
  <c r="AQ21" i="10" s="1"/>
  <c r="I21" i="10"/>
  <c r="AR21" i="10" s="1"/>
  <c r="J21" i="10"/>
  <c r="AS21" i="10" s="1"/>
  <c r="K21" i="10"/>
  <c r="AT21" i="10" s="1"/>
  <c r="L21" i="10"/>
  <c r="AU21" i="10" s="1"/>
  <c r="E22" i="10"/>
  <c r="AN22" i="10" s="1"/>
  <c r="F22" i="10"/>
  <c r="AO22" i="10" s="1"/>
  <c r="G22" i="10"/>
  <c r="AP22" i="10" s="1"/>
  <c r="H22" i="10"/>
  <c r="AQ22" i="10" s="1"/>
  <c r="I22" i="10"/>
  <c r="AR22" i="10" s="1"/>
  <c r="J22" i="10"/>
  <c r="AS22" i="10" s="1"/>
  <c r="K22" i="10"/>
  <c r="AT22" i="10" s="1"/>
  <c r="L22" i="10"/>
  <c r="AU22" i="10" s="1"/>
  <c r="E23" i="10"/>
  <c r="AN23" i="10" s="1"/>
  <c r="F23" i="10"/>
  <c r="AO23" i="10" s="1"/>
  <c r="G23" i="10"/>
  <c r="AP23" i="10" s="1"/>
  <c r="H23" i="10"/>
  <c r="AQ23" i="10" s="1"/>
  <c r="I23" i="10"/>
  <c r="AR23" i="10" s="1"/>
  <c r="J23" i="10"/>
  <c r="AS23" i="10" s="1"/>
  <c r="K23" i="10"/>
  <c r="AT23" i="10" s="1"/>
  <c r="L23" i="10"/>
  <c r="AU23" i="10" s="1"/>
  <c r="E24" i="10"/>
  <c r="AN24" i="10" s="1"/>
  <c r="F24" i="10"/>
  <c r="AO24" i="10" s="1"/>
  <c r="G24" i="10"/>
  <c r="AP24" i="10" s="1"/>
  <c r="H24" i="10"/>
  <c r="AQ24" i="10" s="1"/>
  <c r="I24" i="10"/>
  <c r="AR24" i="10" s="1"/>
  <c r="J24" i="10"/>
  <c r="AS24" i="10" s="1"/>
  <c r="K24" i="10"/>
  <c r="AT24" i="10" s="1"/>
  <c r="L24" i="10"/>
  <c r="AU24" i="10" s="1"/>
  <c r="E25" i="10"/>
  <c r="AN25" i="10" s="1"/>
  <c r="F25" i="10"/>
  <c r="AO25" i="10" s="1"/>
  <c r="G25" i="10"/>
  <c r="AP25" i="10" s="1"/>
  <c r="H25" i="10"/>
  <c r="AQ25" i="10" s="1"/>
  <c r="I25" i="10"/>
  <c r="AR25" i="10" s="1"/>
  <c r="J25" i="10"/>
  <c r="AS25" i="10" s="1"/>
  <c r="K25" i="10"/>
  <c r="L25" i="10"/>
  <c r="E26" i="10"/>
  <c r="F26" i="10"/>
  <c r="G26" i="10"/>
  <c r="H26" i="10"/>
  <c r="I26" i="10"/>
  <c r="J26" i="10"/>
  <c r="K26" i="10"/>
  <c r="AT26" i="10" s="1"/>
  <c r="L26" i="10"/>
  <c r="AU26" i="10" s="1"/>
  <c r="E27" i="10"/>
  <c r="AN27" i="10" s="1"/>
  <c r="F27" i="10"/>
  <c r="AO27" i="10" s="1"/>
  <c r="G27" i="10"/>
  <c r="AP27" i="10" s="1"/>
  <c r="H27" i="10"/>
  <c r="AQ27" i="10" s="1"/>
  <c r="I27" i="10"/>
  <c r="J27" i="10"/>
  <c r="AS27" i="10" s="1"/>
  <c r="K27" i="10"/>
  <c r="AT27" i="10" s="1"/>
  <c r="L27" i="10"/>
  <c r="AU27" i="10" s="1"/>
  <c r="E28" i="10"/>
  <c r="AN28" i="10" s="1"/>
  <c r="F28" i="10"/>
  <c r="AO28" i="10" s="1"/>
  <c r="G28" i="10"/>
  <c r="AP28" i="10" s="1"/>
  <c r="H28" i="10"/>
  <c r="AQ28" i="10" s="1"/>
  <c r="I28" i="10"/>
  <c r="AR28" i="10" s="1"/>
  <c r="J28" i="10"/>
  <c r="AS28" i="10" s="1"/>
  <c r="K28" i="10"/>
  <c r="AT28" i="10" s="1"/>
  <c r="L28" i="10"/>
  <c r="AU28" i="10" s="1"/>
  <c r="E29" i="10"/>
  <c r="AN29" i="10" s="1"/>
  <c r="F29" i="10"/>
  <c r="AO29" i="10" s="1"/>
  <c r="G29" i="10"/>
  <c r="AP29" i="10" s="1"/>
  <c r="H29" i="10"/>
  <c r="AQ29" i="10" s="1"/>
  <c r="I29" i="10"/>
  <c r="AR29" i="10" s="1"/>
  <c r="J29" i="10"/>
  <c r="AS29" i="10" s="1"/>
  <c r="K29" i="10"/>
  <c r="AT29" i="10" s="1"/>
  <c r="L29" i="10"/>
  <c r="AU29" i="10" s="1"/>
  <c r="E30" i="10"/>
  <c r="AN30" i="10" s="1"/>
  <c r="F30" i="10"/>
  <c r="AO30" i="10" s="1"/>
  <c r="G30" i="10"/>
  <c r="AP30" i="10" s="1"/>
  <c r="H30" i="10"/>
  <c r="AQ30" i="10" s="1"/>
  <c r="I30" i="10"/>
  <c r="AR30" i="10" s="1"/>
  <c r="J30" i="10"/>
  <c r="AS30" i="10" s="1"/>
  <c r="K30" i="10"/>
  <c r="AT30" i="10" s="1"/>
  <c r="L30" i="10"/>
  <c r="AU30" i="10" s="1"/>
  <c r="E31" i="10"/>
  <c r="AN31" i="10" s="1"/>
  <c r="F31" i="10"/>
  <c r="AO31" i="10" s="1"/>
  <c r="G31" i="10"/>
  <c r="AP31" i="10" s="1"/>
  <c r="H31" i="10"/>
  <c r="AQ31" i="10" s="1"/>
  <c r="I31" i="10"/>
  <c r="AR31" i="10" s="1"/>
  <c r="J31" i="10"/>
  <c r="AS31" i="10" s="1"/>
  <c r="K31" i="10"/>
  <c r="AT31" i="10" s="1"/>
  <c r="L31" i="10"/>
  <c r="AU31" i="10" s="1"/>
  <c r="E32" i="10"/>
  <c r="AN32" i="10" s="1"/>
  <c r="F32" i="10"/>
  <c r="AO32" i="10" s="1"/>
  <c r="G32" i="10"/>
  <c r="AP32" i="10" s="1"/>
  <c r="H32" i="10"/>
  <c r="AQ32" i="10" s="1"/>
  <c r="I32" i="10"/>
  <c r="AR32" i="10" s="1"/>
  <c r="J32" i="10"/>
  <c r="AS32" i="10" s="1"/>
  <c r="K32" i="10"/>
  <c r="AT32" i="10" s="1"/>
  <c r="L32" i="10"/>
  <c r="AU32" i="10" s="1"/>
  <c r="E33" i="10"/>
  <c r="AN33" i="10" s="1"/>
  <c r="F33" i="10"/>
  <c r="AO33" i="10" s="1"/>
  <c r="G33" i="10"/>
  <c r="AP33" i="10" s="1"/>
  <c r="H33" i="10"/>
  <c r="AQ33" i="10" s="1"/>
  <c r="I33" i="10"/>
  <c r="AR33" i="10" s="1"/>
  <c r="J33" i="10"/>
  <c r="AS33" i="10" s="1"/>
  <c r="K33" i="10"/>
  <c r="AT33" i="10" s="1"/>
  <c r="L33" i="10"/>
  <c r="AU33" i="10" s="1"/>
  <c r="E34" i="10"/>
  <c r="AN34" i="10" s="1"/>
  <c r="F34" i="10"/>
  <c r="AO34" i="10" s="1"/>
  <c r="G34" i="10"/>
  <c r="AP34" i="10" s="1"/>
  <c r="H34" i="10"/>
  <c r="AQ34" i="10" s="1"/>
  <c r="I34" i="10"/>
  <c r="AR34" i="10" s="1"/>
  <c r="J34" i="10"/>
  <c r="AS34" i="10" s="1"/>
  <c r="K34" i="10"/>
  <c r="AT34" i="10" s="1"/>
  <c r="L34" i="10"/>
  <c r="AU34" i="10" s="1"/>
  <c r="E35" i="10"/>
  <c r="AN35" i="10" s="1"/>
  <c r="F35" i="10"/>
  <c r="AO35" i="10" s="1"/>
  <c r="G35" i="10"/>
  <c r="AP35" i="10" s="1"/>
  <c r="H35" i="10"/>
  <c r="AQ35" i="10" s="1"/>
  <c r="I35" i="10"/>
  <c r="AR35" i="10" s="1"/>
  <c r="J35" i="10"/>
  <c r="AS35" i="10" s="1"/>
  <c r="K35" i="10"/>
  <c r="AT35" i="10" s="1"/>
  <c r="L35" i="10"/>
  <c r="AU35" i="10" s="1"/>
  <c r="E36" i="10"/>
  <c r="AN36" i="10" s="1"/>
  <c r="F36" i="10"/>
  <c r="AO36" i="10" s="1"/>
  <c r="G36" i="10"/>
  <c r="AP36" i="10" s="1"/>
  <c r="H36" i="10"/>
  <c r="AQ36" i="10" s="1"/>
  <c r="I36" i="10"/>
  <c r="AR36" i="10" s="1"/>
  <c r="J36" i="10"/>
  <c r="AS36" i="10" s="1"/>
  <c r="K36" i="10"/>
  <c r="AT36" i="10" s="1"/>
  <c r="L36" i="10"/>
  <c r="AU36" i="10" s="1"/>
  <c r="E37" i="10"/>
  <c r="AN37" i="10" s="1"/>
  <c r="F37" i="10"/>
  <c r="AO37" i="10" s="1"/>
  <c r="G37" i="10"/>
  <c r="AP37" i="10" s="1"/>
  <c r="H37" i="10"/>
  <c r="AQ37" i="10" s="1"/>
  <c r="I37" i="10"/>
  <c r="AR37" i="10" s="1"/>
  <c r="J37" i="10"/>
  <c r="AS37" i="10" s="1"/>
  <c r="K37" i="10"/>
  <c r="AT37" i="10" s="1"/>
  <c r="L37" i="10"/>
  <c r="AU37" i="10" s="1"/>
  <c r="E38" i="10"/>
  <c r="AN38" i="10" s="1"/>
  <c r="F38" i="10"/>
  <c r="AO38" i="10" s="1"/>
  <c r="G38" i="10"/>
  <c r="AP38" i="10" s="1"/>
  <c r="H38" i="10"/>
  <c r="AQ38" i="10" s="1"/>
  <c r="I38" i="10"/>
  <c r="AR38" i="10" s="1"/>
  <c r="J38" i="10"/>
  <c r="AS38" i="10" s="1"/>
  <c r="K38" i="10"/>
  <c r="AT38" i="10" s="1"/>
  <c r="L38" i="10"/>
  <c r="AU38" i="10" s="1"/>
  <c r="E39" i="10"/>
  <c r="AN39" i="10" s="1"/>
  <c r="F39" i="10"/>
  <c r="AO39" i="10" s="1"/>
  <c r="G39" i="10"/>
  <c r="AP39" i="10" s="1"/>
  <c r="H39" i="10"/>
  <c r="AQ39" i="10" s="1"/>
  <c r="I39" i="10"/>
  <c r="AR39" i="10" s="1"/>
  <c r="J39" i="10"/>
  <c r="AS39" i="10" s="1"/>
  <c r="K39" i="10"/>
  <c r="AT39" i="10" s="1"/>
  <c r="L39" i="10"/>
  <c r="AU39" i="10" s="1"/>
  <c r="E40" i="10"/>
  <c r="AN40" i="10" s="1"/>
  <c r="F40" i="10"/>
  <c r="AO40" i="10" s="1"/>
  <c r="G40" i="10"/>
  <c r="AP40" i="10" s="1"/>
  <c r="H40" i="10"/>
  <c r="AQ40" i="10" s="1"/>
  <c r="I40" i="10"/>
  <c r="AR40" i="10" s="1"/>
  <c r="J40" i="10"/>
  <c r="AS40" i="10" s="1"/>
  <c r="K40" i="10"/>
  <c r="AT40" i="10" s="1"/>
  <c r="L40" i="10"/>
  <c r="AU40" i="10" s="1"/>
  <c r="E41" i="10"/>
  <c r="AN41" i="10" s="1"/>
  <c r="F41" i="10"/>
  <c r="AO41" i="10" s="1"/>
  <c r="G41" i="10"/>
  <c r="AP41" i="10" s="1"/>
  <c r="H41" i="10"/>
  <c r="AQ41" i="10" s="1"/>
  <c r="I41" i="10"/>
  <c r="AR41" i="10" s="1"/>
  <c r="J41" i="10"/>
  <c r="AS41" i="10" s="1"/>
  <c r="K41" i="10"/>
  <c r="AT41" i="10" s="1"/>
  <c r="L41" i="10"/>
  <c r="AU41" i="10" s="1"/>
  <c r="E42" i="10"/>
  <c r="AN42" i="10" s="1"/>
  <c r="F42" i="10"/>
  <c r="AO42" i="10" s="1"/>
  <c r="G42" i="10"/>
  <c r="AP42" i="10" s="1"/>
  <c r="H42" i="10"/>
  <c r="AQ42" i="10" s="1"/>
  <c r="I42" i="10"/>
  <c r="AR42" i="10" s="1"/>
  <c r="J42" i="10"/>
  <c r="AS42" i="10" s="1"/>
  <c r="K42" i="10"/>
  <c r="AT42" i="10" s="1"/>
  <c r="L42" i="10"/>
  <c r="AU42" i="10" s="1"/>
  <c r="E43" i="10"/>
  <c r="AN43" i="10" s="1"/>
  <c r="F43" i="10"/>
  <c r="AO43" i="10" s="1"/>
  <c r="G43" i="10"/>
  <c r="AP43" i="10" s="1"/>
  <c r="H43" i="10"/>
  <c r="AQ43" i="10" s="1"/>
  <c r="I43" i="10"/>
  <c r="AR43" i="10" s="1"/>
  <c r="J43" i="10"/>
  <c r="AS43" i="10" s="1"/>
  <c r="K43" i="10"/>
  <c r="AT43" i="10" s="1"/>
  <c r="L43" i="10"/>
  <c r="AU43" i="10" s="1"/>
  <c r="E44" i="10"/>
  <c r="AN44" i="10" s="1"/>
  <c r="F44" i="10"/>
  <c r="AO44" i="10" s="1"/>
  <c r="G44" i="10"/>
  <c r="AP44" i="10" s="1"/>
  <c r="H44" i="10"/>
  <c r="AQ44" i="10" s="1"/>
  <c r="I44" i="10"/>
  <c r="AR44" i="10" s="1"/>
  <c r="J44" i="10"/>
  <c r="AS44" i="10" s="1"/>
  <c r="K44" i="10"/>
  <c r="AT44" i="10" s="1"/>
  <c r="L44" i="10"/>
  <c r="AU44" i="10" s="1"/>
  <c r="E45" i="10"/>
  <c r="AN45" i="10" s="1"/>
  <c r="F45" i="10"/>
  <c r="AO45" i="10" s="1"/>
  <c r="G45" i="10"/>
  <c r="AP45" i="10" s="1"/>
  <c r="H45" i="10"/>
  <c r="AQ45" i="10" s="1"/>
  <c r="I45" i="10"/>
  <c r="AR45" i="10" s="1"/>
  <c r="J45" i="10"/>
  <c r="AS45" i="10" s="1"/>
  <c r="K45" i="10"/>
  <c r="AT45" i="10" s="1"/>
  <c r="L45" i="10"/>
  <c r="AU45" i="10" s="1"/>
  <c r="E46" i="10"/>
  <c r="AN46" i="10" s="1"/>
  <c r="F46" i="10"/>
  <c r="AO46" i="10" s="1"/>
  <c r="G46" i="10"/>
  <c r="AP46" i="10" s="1"/>
  <c r="H46" i="10"/>
  <c r="AQ46" i="10" s="1"/>
  <c r="I46" i="10"/>
  <c r="AR46" i="10" s="1"/>
  <c r="J46" i="10"/>
  <c r="AS46" i="10" s="1"/>
  <c r="K46" i="10"/>
  <c r="AT46" i="10" s="1"/>
  <c r="L46" i="10"/>
  <c r="AU46" i="10" s="1"/>
  <c r="E47" i="10"/>
  <c r="AN47" i="10" s="1"/>
  <c r="F47" i="10"/>
  <c r="AO47" i="10" s="1"/>
  <c r="G47" i="10"/>
  <c r="AP47" i="10" s="1"/>
  <c r="H47" i="10"/>
  <c r="AQ47" i="10" s="1"/>
  <c r="I47" i="10"/>
  <c r="AR47" i="10" s="1"/>
  <c r="J47" i="10"/>
  <c r="AS47" i="10" s="1"/>
  <c r="K47" i="10"/>
  <c r="AT47" i="10" s="1"/>
  <c r="L47" i="10"/>
  <c r="AU47" i="10" s="1"/>
  <c r="E48" i="10"/>
  <c r="AN48" i="10" s="1"/>
  <c r="F48" i="10"/>
  <c r="AO48" i="10" s="1"/>
  <c r="G48" i="10"/>
  <c r="AP48" i="10" s="1"/>
  <c r="H48" i="10"/>
  <c r="AQ48" i="10" s="1"/>
  <c r="I48" i="10"/>
  <c r="AR48" i="10" s="1"/>
  <c r="J48" i="10"/>
  <c r="AS48" i="10" s="1"/>
  <c r="K48" i="10"/>
  <c r="AT48" i="10" s="1"/>
  <c r="L48" i="10"/>
  <c r="AU48" i="10" s="1"/>
  <c r="E49" i="10"/>
  <c r="AN49" i="10" s="1"/>
  <c r="F49" i="10"/>
  <c r="AO49" i="10" s="1"/>
  <c r="G49" i="10"/>
  <c r="AP49" i="10" s="1"/>
  <c r="H49" i="10"/>
  <c r="AQ49" i="10" s="1"/>
  <c r="I49" i="10"/>
  <c r="AR49" i="10" s="1"/>
  <c r="J49" i="10"/>
  <c r="AS49" i="10" s="1"/>
  <c r="K49" i="10"/>
  <c r="AT49" i="10" s="1"/>
  <c r="L49" i="10"/>
  <c r="AU49" i="10" s="1"/>
  <c r="E50" i="10"/>
  <c r="AN50" i="10" s="1"/>
  <c r="F50" i="10"/>
  <c r="AO50" i="10" s="1"/>
  <c r="G50" i="10"/>
  <c r="AP50" i="10" s="1"/>
  <c r="H50" i="10"/>
  <c r="AQ50" i="10" s="1"/>
  <c r="I50" i="10"/>
  <c r="AR50" i="10" s="1"/>
  <c r="J50" i="10"/>
  <c r="AS50" i="10" s="1"/>
  <c r="K50" i="10"/>
  <c r="AT50" i="10" s="1"/>
  <c r="L50" i="10"/>
  <c r="AU50" i="10" s="1"/>
  <c r="E51" i="10"/>
  <c r="AN51" i="10" s="1"/>
  <c r="F51" i="10"/>
  <c r="AO51" i="10" s="1"/>
  <c r="G51" i="10"/>
  <c r="AP51" i="10" s="1"/>
  <c r="H51" i="10"/>
  <c r="AQ51" i="10" s="1"/>
  <c r="I51" i="10"/>
  <c r="AR51" i="10" s="1"/>
  <c r="J51" i="10"/>
  <c r="AS51" i="10" s="1"/>
  <c r="K51" i="10"/>
  <c r="AT51" i="10" s="1"/>
  <c r="L51" i="10"/>
  <c r="AU51" i="10" s="1"/>
  <c r="E52" i="10"/>
  <c r="AN52" i="10" s="1"/>
  <c r="F52" i="10"/>
  <c r="AO52" i="10" s="1"/>
  <c r="G52" i="10"/>
  <c r="AP52" i="10" s="1"/>
  <c r="H52" i="10"/>
  <c r="AQ52" i="10" s="1"/>
  <c r="I52" i="10"/>
  <c r="AR52" i="10" s="1"/>
  <c r="J52" i="10"/>
  <c r="AS52" i="10" s="1"/>
  <c r="K52" i="10"/>
  <c r="AT52" i="10" s="1"/>
  <c r="L52" i="10"/>
  <c r="AU52" i="10" s="1"/>
  <c r="E53" i="10"/>
  <c r="F53" i="10"/>
  <c r="G53" i="10"/>
  <c r="H53" i="10"/>
  <c r="I53" i="10"/>
  <c r="J53" i="10"/>
  <c r="K53" i="10"/>
  <c r="L53" i="10"/>
  <c r="E54" i="10"/>
  <c r="AN54" i="10" s="1"/>
  <c r="F54" i="10"/>
  <c r="AO54" i="10" s="1"/>
  <c r="G54" i="10"/>
  <c r="AP54" i="10" s="1"/>
  <c r="H54" i="10"/>
  <c r="AQ54" i="10" s="1"/>
  <c r="I54" i="10"/>
  <c r="AR54" i="10" s="1"/>
  <c r="J54" i="10"/>
  <c r="AS54" i="10" s="1"/>
  <c r="K54" i="10"/>
  <c r="AT54" i="10" s="1"/>
  <c r="L54" i="10"/>
  <c r="AU54" i="10" s="1"/>
  <c r="E55" i="10"/>
  <c r="AN55" i="10" s="1"/>
  <c r="F55" i="10"/>
  <c r="AO55" i="10" s="1"/>
  <c r="G55" i="10"/>
  <c r="AP55" i="10" s="1"/>
  <c r="H55" i="10"/>
  <c r="AQ55" i="10" s="1"/>
  <c r="I55" i="10"/>
  <c r="AR55" i="10" s="1"/>
  <c r="J55" i="10"/>
  <c r="AS55" i="10" s="1"/>
  <c r="K55" i="10"/>
  <c r="AT55" i="10" s="1"/>
  <c r="L55" i="10"/>
  <c r="AU55" i="10" s="1"/>
  <c r="E56" i="10"/>
  <c r="AN56" i="10" s="1"/>
  <c r="F56" i="10"/>
  <c r="AO56" i="10" s="1"/>
  <c r="G56" i="10"/>
  <c r="AP56" i="10" s="1"/>
  <c r="H56" i="10"/>
  <c r="AQ56" i="10" s="1"/>
  <c r="I56" i="10"/>
  <c r="AR56" i="10" s="1"/>
  <c r="J56" i="10"/>
  <c r="AS56" i="10" s="1"/>
  <c r="K56" i="10"/>
  <c r="AT56" i="10" s="1"/>
  <c r="L56" i="10"/>
  <c r="AU56" i="10" s="1"/>
  <c r="E57" i="10"/>
  <c r="AN57" i="10" s="1"/>
  <c r="F57" i="10"/>
  <c r="AO57" i="10" s="1"/>
  <c r="G57" i="10"/>
  <c r="AP57" i="10" s="1"/>
  <c r="H57" i="10"/>
  <c r="AQ57" i="10" s="1"/>
  <c r="I57" i="10"/>
  <c r="AR57" i="10" s="1"/>
  <c r="J57" i="10"/>
  <c r="AS57" i="10" s="1"/>
  <c r="K57" i="10"/>
  <c r="AT57" i="10" s="1"/>
  <c r="L57" i="10"/>
  <c r="AU57" i="10" s="1"/>
  <c r="E58" i="10"/>
  <c r="AN58" i="10" s="1"/>
  <c r="F58" i="10"/>
  <c r="AO58" i="10" s="1"/>
  <c r="G58" i="10"/>
  <c r="AP58" i="10" s="1"/>
  <c r="H58" i="10"/>
  <c r="AQ58" i="10" s="1"/>
  <c r="I58" i="10"/>
  <c r="AR58" i="10" s="1"/>
  <c r="J58" i="10"/>
  <c r="AS58" i="10" s="1"/>
  <c r="K58" i="10"/>
  <c r="AT58" i="10" s="1"/>
  <c r="L58" i="10"/>
  <c r="AU58" i="10" s="1"/>
  <c r="E61" i="10"/>
  <c r="F61" i="10"/>
  <c r="G61" i="10"/>
  <c r="H61" i="10"/>
  <c r="I61" i="10"/>
  <c r="J61" i="10"/>
  <c r="K61" i="10"/>
  <c r="L61" i="10"/>
  <c r="E62" i="10"/>
  <c r="AN62" i="10" s="1"/>
  <c r="F62" i="10"/>
  <c r="AO62" i="10" s="1"/>
  <c r="G62" i="10"/>
  <c r="AP62" i="10" s="1"/>
  <c r="H62" i="10"/>
  <c r="AQ62" i="10" s="1"/>
  <c r="I62" i="10"/>
  <c r="AR62" i="10" s="1"/>
  <c r="J62" i="10"/>
  <c r="AS62" i="10" s="1"/>
  <c r="K62" i="10"/>
  <c r="AT62" i="10" s="1"/>
  <c r="L62" i="10"/>
  <c r="AU62" i="10" s="1"/>
  <c r="E63" i="10"/>
  <c r="AN63" i="10" s="1"/>
  <c r="F63" i="10"/>
  <c r="AO63" i="10" s="1"/>
  <c r="G63" i="10"/>
  <c r="AP63" i="10" s="1"/>
  <c r="H63" i="10"/>
  <c r="AQ63" i="10" s="1"/>
  <c r="I63" i="10"/>
  <c r="AR63" i="10" s="1"/>
  <c r="J63" i="10"/>
  <c r="AS63" i="10" s="1"/>
  <c r="K63" i="10"/>
  <c r="AT63" i="10" s="1"/>
  <c r="L63" i="10"/>
  <c r="AU63" i="10" s="1"/>
  <c r="E64" i="10"/>
  <c r="AN64" i="10" s="1"/>
  <c r="F64" i="10"/>
  <c r="AO64" i="10" s="1"/>
  <c r="G64" i="10"/>
  <c r="AP64" i="10" s="1"/>
  <c r="H64" i="10"/>
  <c r="AQ64" i="10" s="1"/>
  <c r="I64" i="10"/>
  <c r="AR64" i="10" s="1"/>
  <c r="J64" i="10"/>
  <c r="AS64" i="10" s="1"/>
  <c r="K64" i="10"/>
  <c r="AT64" i="10" s="1"/>
  <c r="L64" i="10"/>
  <c r="AU64" i="10" s="1"/>
  <c r="E65" i="10"/>
  <c r="AN65" i="10" s="1"/>
  <c r="F65" i="10"/>
  <c r="AO65" i="10" s="1"/>
  <c r="G65" i="10"/>
  <c r="AP65" i="10" s="1"/>
  <c r="H65" i="10"/>
  <c r="AQ65" i="10" s="1"/>
  <c r="I65" i="10"/>
  <c r="AR65" i="10" s="1"/>
  <c r="J65" i="10"/>
  <c r="AS65" i="10" s="1"/>
  <c r="K65" i="10"/>
  <c r="AT65" i="10" s="1"/>
  <c r="L65" i="10"/>
  <c r="AU65" i="10" s="1"/>
  <c r="E66" i="10"/>
  <c r="AN66" i="10" s="1"/>
  <c r="F66" i="10"/>
  <c r="AO66" i="10" s="1"/>
  <c r="G66" i="10"/>
  <c r="AP66" i="10" s="1"/>
  <c r="H66" i="10"/>
  <c r="AQ66" i="10" s="1"/>
  <c r="I66" i="10"/>
  <c r="AR66" i="10" s="1"/>
  <c r="J66" i="10"/>
  <c r="AS66" i="10" s="1"/>
  <c r="K66" i="10"/>
  <c r="AT66" i="10" s="1"/>
  <c r="L66" i="10"/>
  <c r="AU66" i="10" s="1"/>
  <c r="E67" i="10"/>
  <c r="AN67" i="10" s="1"/>
  <c r="F67" i="10"/>
  <c r="AO67" i="10" s="1"/>
  <c r="G67" i="10"/>
  <c r="AP67" i="10" s="1"/>
  <c r="H67" i="10"/>
  <c r="AQ67" i="10" s="1"/>
  <c r="I67" i="10"/>
  <c r="AR67" i="10" s="1"/>
  <c r="J67" i="10"/>
  <c r="AS67" i="10" s="1"/>
  <c r="K67" i="10"/>
  <c r="AT67" i="10" s="1"/>
  <c r="L67" i="10"/>
  <c r="AU67" i="10" s="1"/>
  <c r="E68" i="10"/>
  <c r="AN68" i="10" s="1"/>
  <c r="F68" i="10"/>
  <c r="AO68" i="10" s="1"/>
  <c r="G68" i="10"/>
  <c r="AP68" i="10" s="1"/>
  <c r="H68" i="10"/>
  <c r="AQ68" i="10" s="1"/>
  <c r="I68" i="10"/>
  <c r="AR68" i="10" s="1"/>
  <c r="J68" i="10"/>
  <c r="AS68" i="10" s="1"/>
  <c r="K68" i="10"/>
  <c r="AT68" i="10" s="1"/>
  <c r="L68" i="10"/>
  <c r="AU68" i="10" s="1"/>
  <c r="E69" i="10"/>
  <c r="AN69" i="10" s="1"/>
  <c r="F69" i="10"/>
  <c r="AO69" i="10" s="1"/>
  <c r="G69" i="10"/>
  <c r="AP69" i="10" s="1"/>
  <c r="H69" i="10"/>
  <c r="AQ69" i="10" s="1"/>
  <c r="I69" i="10"/>
  <c r="AR69" i="10" s="1"/>
  <c r="J69" i="10"/>
  <c r="AS69" i="10" s="1"/>
  <c r="K69" i="10"/>
  <c r="AT69" i="10" s="1"/>
  <c r="L69" i="10"/>
  <c r="AU69" i="10" s="1"/>
  <c r="E70" i="10"/>
  <c r="AN70" i="10" s="1"/>
  <c r="F70" i="10"/>
  <c r="AO70" i="10" s="1"/>
  <c r="G70" i="10"/>
  <c r="AP70" i="10" s="1"/>
  <c r="H70" i="10"/>
  <c r="AQ70" i="10" s="1"/>
  <c r="I70" i="10"/>
  <c r="AR70" i="10" s="1"/>
  <c r="J70" i="10"/>
  <c r="AS70" i="10" s="1"/>
  <c r="K70" i="10"/>
  <c r="AT70" i="10" s="1"/>
  <c r="L70" i="10"/>
  <c r="AU70" i="10" s="1"/>
  <c r="E71" i="10"/>
  <c r="F71" i="10"/>
  <c r="G71" i="10"/>
  <c r="H71" i="10"/>
  <c r="I71" i="10"/>
  <c r="J71" i="10"/>
  <c r="K71" i="10"/>
  <c r="L71" i="10"/>
  <c r="E72" i="10"/>
  <c r="AN72" i="10" s="1"/>
  <c r="F72" i="10"/>
  <c r="AO72" i="10" s="1"/>
  <c r="G72" i="10"/>
  <c r="AP72" i="10" s="1"/>
  <c r="H72" i="10"/>
  <c r="AQ72" i="10" s="1"/>
  <c r="I72" i="10"/>
  <c r="AR72" i="10" s="1"/>
  <c r="J72" i="10"/>
  <c r="AS72" i="10" s="1"/>
  <c r="K72" i="10"/>
  <c r="AT72" i="10" s="1"/>
  <c r="L72" i="10"/>
  <c r="AU72" i="10" s="1"/>
  <c r="E73" i="10"/>
  <c r="AN73" i="10" s="1"/>
  <c r="F73" i="10"/>
  <c r="AO73" i="10" s="1"/>
  <c r="G73" i="10"/>
  <c r="AP73" i="10" s="1"/>
  <c r="H73" i="10"/>
  <c r="AQ73" i="10" s="1"/>
  <c r="I73" i="10"/>
  <c r="AR73" i="10" s="1"/>
  <c r="J73" i="10"/>
  <c r="AS73" i="10" s="1"/>
  <c r="K73" i="10"/>
  <c r="AT73" i="10" s="1"/>
  <c r="L73" i="10"/>
  <c r="AU73" i="10" s="1"/>
  <c r="E74" i="10"/>
  <c r="AN74" i="10" s="1"/>
  <c r="F74" i="10"/>
  <c r="AO74" i="10" s="1"/>
  <c r="G74" i="10"/>
  <c r="AP74" i="10" s="1"/>
  <c r="H74" i="10"/>
  <c r="AQ74" i="10" s="1"/>
  <c r="I74" i="10"/>
  <c r="AR74" i="10" s="1"/>
  <c r="J74" i="10"/>
  <c r="AS74" i="10" s="1"/>
  <c r="K74" i="10"/>
  <c r="AT74" i="10" s="1"/>
  <c r="L74" i="10"/>
  <c r="AU74" i="10" s="1"/>
  <c r="E75" i="10"/>
  <c r="AN75" i="10" s="1"/>
  <c r="F75" i="10"/>
  <c r="AO75" i="10" s="1"/>
  <c r="G75" i="10"/>
  <c r="AP75" i="10" s="1"/>
  <c r="H75" i="10"/>
  <c r="AQ75" i="10" s="1"/>
  <c r="I75" i="10"/>
  <c r="AR75" i="10" s="1"/>
  <c r="J75" i="10"/>
  <c r="AS75" i="10" s="1"/>
  <c r="K75" i="10"/>
  <c r="AT75" i="10" s="1"/>
  <c r="L75" i="10"/>
  <c r="AU75" i="10" s="1"/>
  <c r="E76" i="10"/>
  <c r="AN76" i="10" s="1"/>
  <c r="F76" i="10"/>
  <c r="AO76" i="10" s="1"/>
  <c r="G76" i="10"/>
  <c r="AP76" i="10" s="1"/>
  <c r="H76" i="10"/>
  <c r="AQ76" i="10" s="1"/>
  <c r="I76" i="10"/>
  <c r="AR76" i="10" s="1"/>
  <c r="J76" i="10"/>
  <c r="AS76" i="10" s="1"/>
  <c r="K76" i="10"/>
  <c r="AT76" i="10" s="1"/>
  <c r="L76" i="10"/>
  <c r="AU76" i="10" s="1"/>
  <c r="L5" i="10"/>
  <c r="K5" i="10"/>
  <c r="J5" i="10"/>
  <c r="H5" i="10"/>
  <c r="I5" i="10"/>
  <c r="G5" i="10"/>
  <c r="F5" i="10"/>
  <c r="E5" i="10"/>
  <c r="A5" i="10"/>
  <c r="Y5" i="10" s="1"/>
  <c r="AK5" i="10" s="1"/>
  <c r="B5" i="10"/>
  <c r="Z5" i="10" s="1"/>
  <c r="AL5" i="10" s="1"/>
  <c r="AW5" i="10" s="1"/>
  <c r="AW39" i="10" s="1"/>
  <c r="C5" i="10"/>
  <c r="D5" i="10"/>
  <c r="A6" i="10"/>
  <c r="Y6" i="10" s="1"/>
  <c r="AK6" i="10" s="1"/>
  <c r="B6" i="10"/>
  <c r="Z6" i="10" s="1"/>
  <c r="AL6" i="10" s="1"/>
  <c r="C6" i="10"/>
  <c r="D6" i="10"/>
  <c r="AM6" i="10" s="1"/>
  <c r="A7" i="10"/>
  <c r="Y7" i="10" s="1"/>
  <c r="AK7" i="10" s="1"/>
  <c r="B7" i="10"/>
  <c r="Z7" i="10" s="1"/>
  <c r="AL7" i="10" s="1"/>
  <c r="C7" i="10"/>
  <c r="D7" i="10"/>
  <c r="AM7" i="10" s="1"/>
  <c r="A8" i="10"/>
  <c r="Y8" i="10" s="1"/>
  <c r="AK8" i="10" s="1"/>
  <c r="B8" i="10"/>
  <c r="Z8" i="10" s="1"/>
  <c r="AL8" i="10" s="1"/>
  <c r="C8" i="10"/>
  <c r="D8" i="10"/>
  <c r="AM8" i="10" s="1"/>
  <c r="A9" i="10"/>
  <c r="Y9" i="10" s="1"/>
  <c r="AK9" i="10" s="1"/>
  <c r="B9" i="10"/>
  <c r="Z9" i="10" s="1"/>
  <c r="AL9" i="10" s="1"/>
  <c r="C9" i="10"/>
  <c r="D9" i="10"/>
  <c r="AM9" i="10" s="1"/>
  <c r="A10" i="10"/>
  <c r="Y10" i="10" s="1"/>
  <c r="AK10" i="10" s="1"/>
  <c r="B10" i="10"/>
  <c r="Z10" i="10" s="1"/>
  <c r="AL10" i="10" s="1"/>
  <c r="C10" i="10"/>
  <c r="D10" i="10"/>
  <c r="AM10" i="10" s="1"/>
  <c r="A11" i="10"/>
  <c r="Y11" i="10" s="1"/>
  <c r="AK11" i="10" s="1"/>
  <c r="B11" i="10"/>
  <c r="Z11" i="10" s="1"/>
  <c r="AL11" i="10" s="1"/>
  <c r="C11" i="10"/>
  <c r="D11" i="10"/>
  <c r="AM11" i="10" s="1"/>
  <c r="A12" i="10"/>
  <c r="Y12" i="10" s="1"/>
  <c r="AK12" i="10" s="1"/>
  <c r="B12" i="10"/>
  <c r="Z12" i="10" s="1"/>
  <c r="AL12" i="10" s="1"/>
  <c r="C12" i="10"/>
  <c r="D12" i="10"/>
  <c r="AM12" i="10" s="1"/>
  <c r="A13" i="10"/>
  <c r="Y13" i="10" s="1"/>
  <c r="AK13" i="10" s="1"/>
  <c r="B13" i="10"/>
  <c r="Z13" i="10" s="1"/>
  <c r="AL13" i="10" s="1"/>
  <c r="C13" i="10"/>
  <c r="D13" i="10"/>
  <c r="AM13" i="10" s="1"/>
  <c r="A14" i="10"/>
  <c r="Y14" i="10" s="1"/>
  <c r="AK14" i="10" s="1"/>
  <c r="B14" i="10"/>
  <c r="Z14" i="10" s="1"/>
  <c r="AL14" i="10" s="1"/>
  <c r="C14" i="10"/>
  <c r="D14" i="10"/>
  <c r="AM14" i="10" s="1"/>
  <c r="A15" i="10"/>
  <c r="Y15" i="10" s="1"/>
  <c r="AK15" i="10" s="1"/>
  <c r="B15" i="10"/>
  <c r="Z15" i="10" s="1"/>
  <c r="AL15" i="10" s="1"/>
  <c r="C15" i="10"/>
  <c r="D15" i="10"/>
  <c r="A16" i="10"/>
  <c r="Y16" i="10" s="1"/>
  <c r="AK16" i="10" s="1"/>
  <c r="B16" i="10"/>
  <c r="C16" i="10"/>
  <c r="D16" i="10"/>
  <c r="A17" i="10"/>
  <c r="Y17" i="10" s="1"/>
  <c r="AK17" i="10" s="1"/>
  <c r="B17" i="10"/>
  <c r="Z17" i="10" s="1"/>
  <c r="AL17" i="10" s="1"/>
  <c r="C17" i="10"/>
  <c r="D17" i="10"/>
  <c r="AM17" i="10" s="1"/>
  <c r="A18" i="10"/>
  <c r="Y18" i="10" s="1"/>
  <c r="AK18" i="10" s="1"/>
  <c r="B18" i="10"/>
  <c r="Z18" i="10" s="1"/>
  <c r="AL18" i="10" s="1"/>
  <c r="C18" i="10"/>
  <c r="D18" i="10"/>
  <c r="AM18" i="10" s="1"/>
  <c r="A19" i="10"/>
  <c r="Y19" i="10" s="1"/>
  <c r="AK19" i="10" s="1"/>
  <c r="B19" i="10"/>
  <c r="Z19" i="10" s="1"/>
  <c r="AL19" i="10" s="1"/>
  <c r="C19" i="10"/>
  <c r="D19" i="10"/>
  <c r="AM19" i="10" s="1"/>
  <c r="A20" i="10"/>
  <c r="Y20" i="10" s="1"/>
  <c r="AK20" i="10" s="1"/>
  <c r="B20" i="10"/>
  <c r="Z20" i="10" s="1"/>
  <c r="AL20" i="10" s="1"/>
  <c r="C20" i="10"/>
  <c r="D20" i="10"/>
  <c r="AM20" i="10" s="1"/>
  <c r="A21" i="10"/>
  <c r="Y21" i="10" s="1"/>
  <c r="AK21" i="10" s="1"/>
  <c r="B21" i="10"/>
  <c r="Z21" i="10" s="1"/>
  <c r="AL21" i="10" s="1"/>
  <c r="C21" i="10"/>
  <c r="D21" i="10"/>
  <c r="AM21" i="10" s="1"/>
  <c r="A22" i="10"/>
  <c r="Y22" i="10" s="1"/>
  <c r="AK22" i="10" s="1"/>
  <c r="B22" i="10"/>
  <c r="Z22" i="10" s="1"/>
  <c r="AL22" i="10" s="1"/>
  <c r="C22" i="10"/>
  <c r="D22" i="10"/>
  <c r="AM22" i="10" s="1"/>
  <c r="A23" i="10"/>
  <c r="Y23" i="10" s="1"/>
  <c r="AK23" i="10" s="1"/>
  <c r="B23" i="10"/>
  <c r="Z23" i="10" s="1"/>
  <c r="AL23" i="10" s="1"/>
  <c r="C23" i="10"/>
  <c r="D23" i="10"/>
  <c r="AM23" i="10" s="1"/>
  <c r="A24" i="10"/>
  <c r="Y24" i="10" s="1"/>
  <c r="AK24" i="10" s="1"/>
  <c r="B24" i="10"/>
  <c r="Z24" i="10" s="1"/>
  <c r="AL24" i="10" s="1"/>
  <c r="C24" i="10"/>
  <c r="D24" i="10"/>
  <c r="AM24" i="10" s="1"/>
  <c r="A25" i="10"/>
  <c r="Y25" i="10" s="1"/>
  <c r="AK25" i="10" s="1"/>
  <c r="B25" i="10"/>
  <c r="Z25" i="10" s="1"/>
  <c r="AL25" i="10" s="1"/>
  <c r="C25" i="10"/>
  <c r="D25" i="10"/>
  <c r="A26" i="10"/>
  <c r="Y26" i="10" s="1"/>
  <c r="AK26" i="10" s="1"/>
  <c r="B26" i="10"/>
  <c r="C26" i="10"/>
  <c r="D26" i="10"/>
  <c r="A27" i="10"/>
  <c r="Y27" i="10" s="1"/>
  <c r="AK27" i="10" s="1"/>
  <c r="B27" i="10"/>
  <c r="Z27" i="10" s="1"/>
  <c r="AL27" i="10" s="1"/>
  <c r="C27" i="10"/>
  <c r="D27" i="10"/>
  <c r="AM27" i="10" s="1"/>
  <c r="A28" i="10"/>
  <c r="Y28" i="10" s="1"/>
  <c r="AK28" i="10" s="1"/>
  <c r="B28" i="10"/>
  <c r="Z28" i="10" s="1"/>
  <c r="AL28" i="10" s="1"/>
  <c r="C28" i="10"/>
  <c r="D28" i="10"/>
  <c r="AM28" i="10" s="1"/>
  <c r="A29" i="10"/>
  <c r="Y29" i="10" s="1"/>
  <c r="AK29" i="10" s="1"/>
  <c r="B29" i="10"/>
  <c r="Z29" i="10" s="1"/>
  <c r="AL29" i="10" s="1"/>
  <c r="C29" i="10"/>
  <c r="D29" i="10"/>
  <c r="AM29" i="10" s="1"/>
  <c r="A30" i="10"/>
  <c r="Y30" i="10" s="1"/>
  <c r="AK30" i="10" s="1"/>
  <c r="B30" i="10"/>
  <c r="Z30" i="10" s="1"/>
  <c r="AL30" i="10" s="1"/>
  <c r="C30" i="10"/>
  <c r="D30" i="10"/>
  <c r="AM30" i="10" s="1"/>
  <c r="A31" i="10"/>
  <c r="Y31" i="10" s="1"/>
  <c r="AK31" i="10" s="1"/>
  <c r="B31" i="10"/>
  <c r="Z31" i="10" s="1"/>
  <c r="AL31" i="10" s="1"/>
  <c r="C31" i="10"/>
  <c r="D31" i="10"/>
  <c r="AM31" i="10" s="1"/>
  <c r="A32" i="10"/>
  <c r="Y32" i="10" s="1"/>
  <c r="AK32" i="10" s="1"/>
  <c r="B32" i="10"/>
  <c r="Z32" i="10" s="1"/>
  <c r="AL32" i="10" s="1"/>
  <c r="C32" i="10"/>
  <c r="D32" i="10"/>
  <c r="AM32" i="10" s="1"/>
  <c r="A33" i="10"/>
  <c r="Y33" i="10" s="1"/>
  <c r="AK33" i="10" s="1"/>
  <c r="B33" i="10"/>
  <c r="Z33" i="10" s="1"/>
  <c r="AL33" i="10" s="1"/>
  <c r="C33" i="10"/>
  <c r="D33" i="10"/>
  <c r="AM33" i="10" s="1"/>
  <c r="A34" i="10"/>
  <c r="Y34" i="10" s="1"/>
  <c r="AK34" i="10" s="1"/>
  <c r="B34" i="10"/>
  <c r="Z34" i="10" s="1"/>
  <c r="AL34" i="10" s="1"/>
  <c r="C34" i="10"/>
  <c r="D34" i="10"/>
  <c r="AM34" i="10" s="1"/>
  <c r="A35" i="10"/>
  <c r="Y35" i="10" s="1"/>
  <c r="AK35" i="10" s="1"/>
  <c r="B35" i="10"/>
  <c r="Z35" i="10" s="1"/>
  <c r="AL35" i="10" s="1"/>
  <c r="C35" i="10"/>
  <c r="D35" i="10"/>
  <c r="AM35" i="10" s="1"/>
  <c r="A36" i="10"/>
  <c r="Y36" i="10" s="1"/>
  <c r="AK36" i="10" s="1"/>
  <c r="B36" i="10"/>
  <c r="Z36" i="10" s="1"/>
  <c r="AL36" i="10" s="1"/>
  <c r="C36" i="10"/>
  <c r="D36" i="10"/>
  <c r="AM36" i="10" s="1"/>
  <c r="A37" i="10"/>
  <c r="Y37" i="10" s="1"/>
  <c r="AK37" i="10" s="1"/>
  <c r="B37" i="10"/>
  <c r="Z37" i="10" s="1"/>
  <c r="AL37" i="10" s="1"/>
  <c r="C37" i="10"/>
  <c r="D37" i="10"/>
  <c r="AM37" i="10" s="1"/>
  <c r="A38" i="10"/>
  <c r="Y38" i="10" s="1"/>
  <c r="AK38" i="10" s="1"/>
  <c r="B38" i="10"/>
  <c r="Z38" i="10" s="1"/>
  <c r="AL38" i="10" s="1"/>
  <c r="C38" i="10"/>
  <c r="D38" i="10"/>
  <c r="AM38" i="10" s="1"/>
  <c r="A39" i="10"/>
  <c r="Y39" i="10" s="1"/>
  <c r="AK39" i="10" s="1"/>
  <c r="B39" i="10"/>
  <c r="Z39" i="10" s="1"/>
  <c r="AL39" i="10" s="1"/>
  <c r="C39" i="10"/>
  <c r="D39" i="10"/>
  <c r="AM39" i="10" s="1"/>
  <c r="A40" i="10"/>
  <c r="Y40" i="10" s="1"/>
  <c r="AK40" i="10" s="1"/>
  <c r="B40" i="10"/>
  <c r="Z40" i="10" s="1"/>
  <c r="AL40" i="10" s="1"/>
  <c r="C40" i="10"/>
  <c r="D40" i="10"/>
  <c r="AM40" i="10" s="1"/>
  <c r="A41" i="10"/>
  <c r="Y41" i="10" s="1"/>
  <c r="AK41" i="10" s="1"/>
  <c r="B41" i="10"/>
  <c r="Z41" i="10" s="1"/>
  <c r="AL41" i="10" s="1"/>
  <c r="C41" i="10"/>
  <c r="D41" i="10"/>
  <c r="AM41" i="10" s="1"/>
  <c r="A42" i="10"/>
  <c r="Y42" i="10" s="1"/>
  <c r="AK42" i="10" s="1"/>
  <c r="B42" i="10"/>
  <c r="Z42" i="10" s="1"/>
  <c r="AL42" i="10" s="1"/>
  <c r="C42" i="10"/>
  <c r="D42" i="10"/>
  <c r="A43" i="10"/>
  <c r="Y43" i="10" s="1"/>
  <c r="AK43" i="10" s="1"/>
  <c r="B43" i="10"/>
  <c r="Z43" i="10" s="1"/>
  <c r="AL43" i="10" s="1"/>
  <c r="C43" i="10"/>
  <c r="D43" i="10"/>
  <c r="AM43" i="10" s="1"/>
  <c r="A44" i="10"/>
  <c r="Y44" i="10" s="1"/>
  <c r="AK44" i="10" s="1"/>
  <c r="B44" i="10"/>
  <c r="Z44" i="10" s="1"/>
  <c r="AL44" i="10" s="1"/>
  <c r="C44" i="10"/>
  <c r="D44" i="10"/>
  <c r="AM44" i="10" s="1"/>
  <c r="A45" i="10"/>
  <c r="Y45" i="10" s="1"/>
  <c r="AK45" i="10" s="1"/>
  <c r="B45" i="10"/>
  <c r="Z45" i="10" s="1"/>
  <c r="AL45" i="10" s="1"/>
  <c r="C45" i="10"/>
  <c r="D45" i="10"/>
  <c r="AM45" i="10" s="1"/>
  <c r="A46" i="10"/>
  <c r="Y46" i="10" s="1"/>
  <c r="AK46" i="10" s="1"/>
  <c r="B46" i="10"/>
  <c r="Z46" i="10" s="1"/>
  <c r="AL46" i="10" s="1"/>
  <c r="C46" i="10"/>
  <c r="D46" i="10"/>
  <c r="AM46" i="10" s="1"/>
  <c r="A47" i="10"/>
  <c r="Y47" i="10" s="1"/>
  <c r="AK47" i="10" s="1"/>
  <c r="B47" i="10"/>
  <c r="Z47" i="10" s="1"/>
  <c r="AL47" i="10" s="1"/>
  <c r="C47" i="10"/>
  <c r="D47" i="10"/>
  <c r="AM47" i="10" s="1"/>
  <c r="A48" i="10"/>
  <c r="Y48" i="10" s="1"/>
  <c r="AK48" i="10" s="1"/>
  <c r="B48" i="10"/>
  <c r="Z48" i="10" s="1"/>
  <c r="AL48" i="10" s="1"/>
  <c r="C48" i="10"/>
  <c r="D48" i="10"/>
  <c r="AM48" i="10" s="1"/>
  <c r="A49" i="10"/>
  <c r="Y49" i="10" s="1"/>
  <c r="AK49" i="10" s="1"/>
  <c r="B49" i="10"/>
  <c r="Z49" i="10" s="1"/>
  <c r="AL49" i="10" s="1"/>
  <c r="C49" i="10"/>
  <c r="D49" i="10"/>
  <c r="AM49" i="10" s="1"/>
  <c r="A50" i="10"/>
  <c r="Y50" i="10" s="1"/>
  <c r="AK50" i="10" s="1"/>
  <c r="B50" i="10"/>
  <c r="Z50" i="10" s="1"/>
  <c r="AL50" i="10" s="1"/>
  <c r="C50" i="10"/>
  <c r="D50" i="10"/>
  <c r="AM50" i="10" s="1"/>
  <c r="A51" i="10"/>
  <c r="Y51" i="10" s="1"/>
  <c r="AK51" i="10" s="1"/>
  <c r="B51" i="10"/>
  <c r="Z51" i="10" s="1"/>
  <c r="AL51" i="10" s="1"/>
  <c r="C51" i="10"/>
  <c r="D51" i="10"/>
  <c r="AM51" i="10" s="1"/>
  <c r="A52" i="10"/>
  <c r="Y52" i="10" s="1"/>
  <c r="AK52" i="10" s="1"/>
  <c r="B52" i="10"/>
  <c r="Z52" i="10" s="1"/>
  <c r="AL52" i="10" s="1"/>
  <c r="C52" i="10"/>
  <c r="D52" i="10"/>
  <c r="AM52" i="10" s="1"/>
  <c r="A53" i="10"/>
  <c r="Y53" i="10" s="1"/>
  <c r="AK53" i="10" s="1"/>
  <c r="B53" i="10"/>
  <c r="Z53" i="10" s="1"/>
  <c r="AL53" i="10" s="1"/>
  <c r="AW8" i="10" s="1"/>
  <c r="AW42" i="10" s="1"/>
  <c r="C53" i="10"/>
  <c r="D53" i="10"/>
  <c r="A54" i="10"/>
  <c r="Y54" i="10" s="1"/>
  <c r="AK54" i="10" s="1"/>
  <c r="B54" i="10"/>
  <c r="Z54" i="10" s="1"/>
  <c r="AL54" i="10" s="1"/>
  <c r="C54" i="10"/>
  <c r="D54" i="10"/>
  <c r="AM54" i="10" s="1"/>
  <c r="A55" i="10"/>
  <c r="Y55" i="10" s="1"/>
  <c r="AK55" i="10" s="1"/>
  <c r="B55" i="10"/>
  <c r="Z55" i="10" s="1"/>
  <c r="AL55" i="10" s="1"/>
  <c r="C55" i="10"/>
  <c r="D55" i="10"/>
  <c r="AM55" i="10" s="1"/>
  <c r="A56" i="10"/>
  <c r="Y56" i="10" s="1"/>
  <c r="AK56" i="10" s="1"/>
  <c r="B56" i="10"/>
  <c r="Z56" i="10" s="1"/>
  <c r="AL56" i="10" s="1"/>
  <c r="C56" i="10"/>
  <c r="D56" i="10"/>
  <c r="AM56" i="10" s="1"/>
  <c r="A57" i="10"/>
  <c r="Y57" i="10" s="1"/>
  <c r="AK57" i="10" s="1"/>
  <c r="B57" i="10"/>
  <c r="Z57" i="10" s="1"/>
  <c r="AL57" i="10" s="1"/>
  <c r="C57" i="10"/>
  <c r="D57" i="10"/>
  <c r="AM57" i="10" s="1"/>
  <c r="A58" i="10"/>
  <c r="Y58" i="10" s="1"/>
  <c r="AK58" i="10" s="1"/>
  <c r="B58" i="10"/>
  <c r="Z58" i="10" s="1"/>
  <c r="AL58" i="10" s="1"/>
  <c r="C58" i="10"/>
  <c r="D58" i="10"/>
  <c r="AM58" i="10" s="1"/>
  <c r="AK59" i="10"/>
  <c r="AK60" i="10"/>
  <c r="AL60" i="10"/>
  <c r="Y61" i="10"/>
  <c r="AK61" i="10" s="1"/>
  <c r="B61" i="10"/>
  <c r="Z61" i="10" s="1"/>
  <c r="AL61" i="10" s="1"/>
  <c r="AW10" i="10" s="1"/>
  <c r="AW44" i="10" s="1"/>
  <c r="C61" i="10"/>
  <c r="D61" i="10"/>
  <c r="Y62" i="10"/>
  <c r="AK62" i="10" s="1"/>
  <c r="B62" i="10"/>
  <c r="Z62" i="10" s="1"/>
  <c r="AL62" i="10" s="1"/>
  <c r="C62" i="10"/>
  <c r="D62" i="10"/>
  <c r="AM62" i="10" s="1"/>
  <c r="Y63" i="10"/>
  <c r="AK63" i="10" s="1"/>
  <c r="B63" i="10"/>
  <c r="Z63" i="10" s="1"/>
  <c r="AL63" i="10" s="1"/>
  <c r="C63" i="10"/>
  <c r="D63" i="10"/>
  <c r="AM63" i="10" s="1"/>
  <c r="Y64" i="10"/>
  <c r="AK64" i="10" s="1"/>
  <c r="B64" i="10"/>
  <c r="Z64" i="10" s="1"/>
  <c r="AL64" i="10" s="1"/>
  <c r="C64" i="10"/>
  <c r="D64" i="10"/>
  <c r="AM64" i="10" s="1"/>
  <c r="Y65" i="10"/>
  <c r="AK65" i="10" s="1"/>
  <c r="B65" i="10"/>
  <c r="Z65" i="10" s="1"/>
  <c r="AL65" i="10" s="1"/>
  <c r="C65" i="10"/>
  <c r="D65" i="10"/>
  <c r="AM65" i="10" s="1"/>
  <c r="Y66" i="10"/>
  <c r="AK66" i="10" s="1"/>
  <c r="B66" i="10"/>
  <c r="Z66" i="10" s="1"/>
  <c r="AL66" i="10" s="1"/>
  <c r="C66" i="10"/>
  <c r="D66" i="10"/>
  <c r="AM66" i="10" s="1"/>
  <c r="Y67" i="10"/>
  <c r="AK67" i="10" s="1"/>
  <c r="B67" i="10"/>
  <c r="Z67" i="10" s="1"/>
  <c r="AL67" i="10" s="1"/>
  <c r="C67" i="10"/>
  <c r="D67" i="10"/>
  <c r="AM67" i="10" s="1"/>
  <c r="Y68" i="10"/>
  <c r="AK68" i="10" s="1"/>
  <c r="B68" i="10"/>
  <c r="Z68" i="10" s="1"/>
  <c r="AL68" i="10" s="1"/>
  <c r="C68" i="10"/>
  <c r="D68" i="10"/>
  <c r="AM68" i="10" s="1"/>
  <c r="Y69" i="10"/>
  <c r="AK69" i="10" s="1"/>
  <c r="B69" i="10"/>
  <c r="Z69" i="10" s="1"/>
  <c r="AL69" i="10" s="1"/>
  <c r="C69" i="10"/>
  <c r="D69" i="10"/>
  <c r="AM69" i="10" s="1"/>
  <c r="Y70" i="10"/>
  <c r="AK70" i="10" s="1"/>
  <c r="B70" i="10"/>
  <c r="Z70" i="10" s="1"/>
  <c r="AL70" i="10" s="1"/>
  <c r="C70" i="10"/>
  <c r="D70" i="10"/>
  <c r="AM70" i="10" s="1"/>
  <c r="Y71" i="10"/>
  <c r="AK71" i="10" s="1"/>
  <c r="B71" i="10"/>
  <c r="Z71" i="10" s="1"/>
  <c r="AL71" i="10" s="1"/>
  <c r="AW11" i="10" s="1"/>
  <c r="AW45" i="10" s="1"/>
  <c r="C71" i="10"/>
  <c r="D71" i="10"/>
  <c r="A72" i="10"/>
  <c r="Y72" i="10" s="1"/>
  <c r="AK72" i="10" s="1"/>
  <c r="B72" i="10"/>
  <c r="Z72" i="10" s="1"/>
  <c r="AL72" i="10" s="1"/>
  <c r="C72" i="10"/>
  <c r="D72" i="10"/>
  <c r="AM72" i="10" s="1"/>
  <c r="A73" i="10"/>
  <c r="Y73" i="10" s="1"/>
  <c r="AK73" i="10" s="1"/>
  <c r="B73" i="10"/>
  <c r="Z73" i="10" s="1"/>
  <c r="AL73" i="10" s="1"/>
  <c r="C73" i="10"/>
  <c r="D73" i="10"/>
  <c r="AM73" i="10" s="1"/>
  <c r="A74" i="10"/>
  <c r="Y74" i="10" s="1"/>
  <c r="AK74" i="10" s="1"/>
  <c r="B74" i="10"/>
  <c r="Z74" i="10" s="1"/>
  <c r="AL74" i="10" s="1"/>
  <c r="C74" i="10"/>
  <c r="D74" i="10"/>
  <c r="AM74" i="10" s="1"/>
  <c r="A75" i="10"/>
  <c r="Y75" i="10" s="1"/>
  <c r="AK75" i="10" s="1"/>
  <c r="B75" i="10"/>
  <c r="Z75" i="10" s="1"/>
  <c r="AL75" i="10" s="1"/>
  <c r="C75" i="10"/>
  <c r="D75" i="10"/>
  <c r="AM75" i="10" s="1"/>
  <c r="A76" i="10"/>
  <c r="Y76" i="10" s="1"/>
  <c r="AK76" i="10" s="1"/>
  <c r="B76" i="10"/>
  <c r="Z76" i="10" s="1"/>
  <c r="AL76" i="10" s="1"/>
  <c r="C76" i="10"/>
  <c r="D76" i="10"/>
  <c r="AM76" i="10" s="1"/>
  <c r="AM42" i="10" l="1"/>
  <c r="O7" i="10"/>
  <c r="AW59" i="10"/>
  <c r="AW70" i="10" s="1"/>
  <c r="BH45" i="10"/>
  <c r="AW58" i="10"/>
  <c r="AW69" i="10" s="1"/>
  <c r="BH44" i="10"/>
  <c r="AW56" i="10"/>
  <c r="AW67" i="10" s="1"/>
  <c r="BH42" i="10"/>
  <c r="AW53" i="10"/>
  <c r="AW64" i="10" s="1"/>
  <c r="BH39" i="10"/>
  <c r="AR5" i="10"/>
  <c r="T5" i="10"/>
  <c r="AU5" i="10"/>
  <c r="W5" i="10"/>
  <c r="T11" i="10"/>
  <c r="P11" i="10"/>
  <c r="T10" i="10"/>
  <c r="P10" i="10"/>
  <c r="T8" i="10"/>
  <c r="P8" i="10"/>
  <c r="AR26" i="10"/>
  <c r="AN26" i="10"/>
  <c r="AY7" i="10" s="1"/>
  <c r="T6" i="10"/>
  <c r="P6" i="10"/>
  <c r="Z26" i="10"/>
  <c r="AL26" i="10" s="1"/>
  <c r="AW7" i="10" s="1"/>
  <c r="AW41" i="10" s="1"/>
  <c r="N7" i="10"/>
  <c r="N45" i="10" s="1"/>
  <c r="Z16" i="10"/>
  <c r="AL16" i="10" s="1"/>
  <c r="AW6" i="10" s="1"/>
  <c r="AW40" i="10" s="1"/>
  <c r="N6" i="10"/>
  <c r="N44" i="10" s="1"/>
  <c r="P5" i="10"/>
  <c r="S5" i="10"/>
  <c r="W11" i="10"/>
  <c r="S11" i="10"/>
  <c r="W10" i="10"/>
  <c r="S10" i="10"/>
  <c r="W8" i="10"/>
  <c r="S8" i="10"/>
  <c r="AQ26" i="10"/>
  <c r="BB7" i="10" s="1"/>
  <c r="AU25" i="10"/>
  <c r="BF7" i="10" s="1"/>
  <c r="W6" i="10"/>
  <c r="S6" i="10"/>
  <c r="Q5" i="10"/>
  <c r="U5" i="10"/>
  <c r="AT71" i="10"/>
  <c r="BE11" i="10" s="1"/>
  <c r="V11" i="10"/>
  <c r="AP71" i="10"/>
  <c r="BA11" i="10" s="1"/>
  <c r="R11" i="10"/>
  <c r="AT61" i="10"/>
  <c r="BE10" i="10" s="1"/>
  <c r="V10" i="10"/>
  <c r="R10" i="10"/>
  <c r="AT53" i="10"/>
  <c r="BE8" i="10" s="1"/>
  <c r="V8" i="10"/>
  <c r="R8" i="10"/>
  <c r="AP26" i="10"/>
  <c r="BA7" i="10" s="1"/>
  <c r="AT25" i="10"/>
  <c r="BE7" i="10" s="1"/>
  <c r="V6" i="10"/>
  <c r="AP16" i="10"/>
  <c r="BA6" i="10" s="1"/>
  <c r="R6" i="10"/>
  <c r="R44" i="10" s="1"/>
  <c r="AM26" i="10"/>
  <c r="O6" i="10"/>
  <c r="AM5" i="10"/>
  <c r="AX5" i="10" s="1"/>
  <c r="AX39" i="10" s="1"/>
  <c r="R5" i="10"/>
  <c r="V5" i="10"/>
  <c r="V43" i="10" s="1"/>
  <c r="AS71" i="10"/>
  <c r="BD11" i="10" s="1"/>
  <c r="U11" i="10"/>
  <c r="AO71" i="10"/>
  <c r="AZ11" i="10" s="1"/>
  <c r="Q11" i="10"/>
  <c r="AS61" i="10"/>
  <c r="BD10" i="10" s="1"/>
  <c r="U10" i="10"/>
  <c r="AO61" i="10"/>
  <c r="AZ10" i="10" s="1"/>
  <c r="Q10" i="10"/>
  <c r="U8" i="10"/>
  <c r="Q8" i="10"/>
  <c r="AS26" i="10"/>
  <c r="BD7" i="10" s="1"/>
  <c r="AO26" i="10"/>
  <c r="AZ7" i="10" s="1"/>
  <c r="Q45" i="10"/>
  <c r="U6" i="10"/>
  <c r="U44" i="10" s="1"/>
  <c r="Q6" i="10"/>
  <c r="Q44" i="10" s="1"/>
  <c r="AU15" i="10"/>
  <c r="AT15" i="10"/>
  <c r="AS15" i="10"/>
  <c r="AR15" i="10"/>
  <c r="AQ15" i="10"/>
  <c r="AP15" i="10"/>
  <c r="AO15" i="10"/>
  <c r="AM61" i="10"/>
  <c r="AX10" i="10" s="1"/>
  <c r="O10" i="10"/>
  <c r="O12" i="10"/>
  <c r="AM15" i="10"/>
  <c r="N47" i="10"/>
  <c r="AN15" i="10"/>
  <c r="N5" i="10"/>
  <c r="N43" i="10" s="1"/>
  <c r="AN5" i="10"/>
  <c r="O8" i="10"/>
  <c r="AM53" i="10"/>
  <c r="AX8" i="10" s="1"/>
  <c r="AM16" i="10"/>
  <c r="AX6" i="10" s="1"/>
  <c r="AX40" i="10" s="1"/>
  <c r="AQ5" i="10"/>
  <c r="AR71" i="10"/>
  <c r="BC11" i="10" s="1"/>
  <c r="BC45" i="10" s="1"/>
  <c r="AR61" i="10"/>
  <c r="BC10" i="10" s="1"/>
  <c r="AR53" i="10"/>
  <c r="BC8" i="10" s="1"/>
  <c r="BC42" i="10" s="1"/>
  <c r="AM71" i="10"/>
  <c r="AX11" i="10" s="1"/>
  <c r="O11" i="10"/>
  <c r="O49" i="10" s="1"/>
  <c r="AM25" i="10"/>
  <c r="AN71" i="10"/>
  <c r="AY11" i="10" s="1"/>
  <c r="AY45" i="10" s="1"/>
  <c r="AN61" i="10"/>
  <c r="AY10" i="10" s="1"/>
  <c r="AY44" i="10" s="1"/>
  <c r="AN53" i="10"/>
  <c r="AY8" i="10" s="1"/>
  <c r="AR16" i="10"/>
  <c r="BC6" i="10" s="1"/>
  <c r="BC40" i="10" s="1"/>
  <c r="AN16" i="10"/>
  <c r="AY6" i="10" s="1"/>
  <c r="AY40" i="10" s="1"/>
  <c r="AR6" i="10"/>
  <c r="AQ16" i="10"/>
  <c r="BB6" i="10" s="1"/>
  <c r="AU6" i="10"/>
  <c r="AS53" i="10"/>
  <c r="BD8" i="10" s="1"/>
  <c r="AO53" i="10"/>
  <c r="AZ8" i="10" s="1"/>
  <c r="AZ42" i="10" s="1"/>
  <c r="AS16" i="10"/>
  <c r="BD6" i="10" s="1"/>
  <c r="AO16" i="10"/>
  <c r="AZ6" i="10" s="1"/>
  <c r="AS5" i="10"/>
  <c r="AO5" i="10"/>
  <c r="AZ5" i="10" s="1"/>
  <c r="AU61" i="10"/>
  <c r="BF10" i="10" s="1"/>
  <c r="BF44" i="10" s="1"/>
  <c r="AU53" i="10"/>
  <c r="BF8" i="10" s="1"/>
  <c r="BF42" i="10" s="1"/>
  <c r="AQ61" i="10"/>
  <c r="BB10" i="10" s="1"/>
  <c r="BB44" i="10" s="1"/>
  <c r="AQ53" i="10"/>
  <c r="BB8" i="10" s="1"/>
  <c r="AT16" i="10"/>
  <c r="AT5" i="10"/>
  <c r="AP5" i="10"/>
  <c r="BA5" i="10" s="1"/>
  <c r="BA39" i="10" s="1"/>
  <c r="AU71" i="10"/>
  <c r="BF11" i="10" s="1"/>
  <c r="AQ71" i="10"/>
  <c r="BB11" i="10" s="1"/>
  <c r="AP61" i="10"/>
  <c r="BA10" i="10" s="1"/>
  <c r="AP53" i="10"/>
  <c r="BA8" i="10" s="1"/>
  <c r="AU16" i="10"/>
  <c r="BF6" i="10" s="1"/>
  <c r="AR27" i="10"/>
  <c r="N8" i="10"/>
  <c r="N46" i="10" s="1"/>
  <c r="N11" i="10"/>
  <c r="N49" i="10" s="1"/>
  <c r="N10" i="10"/>
  <c r="N48" i="10" s="1"/>
  <c r="BA41" i="10" l="1"/>
  <c r="BL41" i="10" s="1"/>
  <c r="AZ41" i="10"/>
  <c r="AZ55" i="10" s="1"/>
  <c r="AZ39" i="10"/>
  <c r="AZ53" i="10" s="1"/>
  <c r="BD5" i="10"/>
  <c r="BD39" i="10" s="1"/>
  <c r="BD53" i="10" s="1"/>
  <c r="BB41" i="10"/>
  <c r="BM41" i="10" s="1"/>
  <c r="BB45" i="10"/>
  <c r="BB59" i="10" s="1"/>
  <c r="BB40" i="10"/>
  <c r="BM40" i="10" s="1"/>
  <c r="AY42" i="10"/>
  <c r="BJ42" i="10" s="1"/>
  <c r="BC7" i="10"/>
  <c r="BC41" i="10" s="1"/>
  <c r="BN41" i="10" s="1"/>
  <c r="BA42" i="10"/>
  <c r="BA56" i="10" s="1"/>
  <c r="BD42" i="10"/>
  <c r="BD56" i="10" s="1"/>
  <c r="BE41" i="10"/>
  <c r="BE55" i="10" s="1"/>
  <c r="BA45" i="10"/>
  <c r="BA59" i="10" s="1"/>
  <c r="AY41" i="10"/>
  <c r="BJ41" i="10" s="1"/>
  <c r="AX7" i="10"/>
  <c r="AX41" i="10" s="1"/>
  <c r="BI41" i="10" s="1"/>
  <c r="AX42" i="10"/>
  <c r="AX56" i="10" s="1"/>
  <c r="AX67" i="10" s="1"/>
  <c r="BD41" i="10"/>
  <c r="BO41" i="10" s="1"/>
  <c r="AY55" i="10"/>
  <c r="BL42" i="10"/>
  <c r="BM44" i="10"/>
  <c r="BB58" i="10"/>
  <c r="BJ45" i="10"/>
  <c r="AY59" i="10"/>
  <c r="BI40" i="10"/>
  <c r="AX54" i="10"/>
  <c r="AX65" i="10" s="1"/>
  <c r="BC5" i="10"/>
  <c r="BC39" i="10" s="1"/>
  <c r="BA44" i="10"/>
  <c r="BQ42" i="10"/>
  <c r="BF56" i="10"/>
  <c r="BD44" i="10"/>
  <c r="BE42" i="10"/>
  <c r="BE6" i="10"/>
  <c r="BE40" i="10" s="1"/>
  <c r="BF40" i="10"/>
  <c r="BF45" i="10"/>
  <c r="BB42" i="10"/>
  <c r="AZ56" i="10"/>
  <c r="BK42" i="10"/>
  <c r="BJ44" i="10"/>
  <c r="AY58" i="10"/>
  <c r="AX45" i="10"/>
  <c r="BB5" i="10"/>
  <c r="BB39" i="10" s="1"/>
  <c r="AY5" i="10"/>
  <c r="AY39" i="10" s="1"/>
  <c r="U46" i="10"/>
  <c r="AZ44" i="10"/>
  <c r="AZ45" i="10"/>
  <c r="R46" i="10"/>
  <c r="R49" i="10"/>
  <c r="S44" i="10"/>
  <c r="S49" i="10"/>
  <c r="P46" i="10"/>
  <c r="BA53" i="10"/>
  <c r="BL39" i="10"/>
  <c r="BJ40" i="10"/>
  <c r="AY54" i="10"/>
  <c r="BN42" i="10"/>
  <c r="BC56" i="10"/>
  <c r="AW57" i="10"/>
  <c r="AW68" i="10" s="1"/>
  <c r="BH43" i="10"/>
  <c r="BI39" i="10"/>
  <c r="AX64" i="10"/>
  <c r="BL45" i="10"/>
  <c r="AW55" i="10"/>
  <c r="AW66" i="10" s="1"/>
  <c r="BH41" i="10"/>
  <c r="BE5" i="10"/>
  <c r="BE39" i="10" s="1"/>
  <c r="AZ40" i="10"/>
  <c r="BN40" i="10"/>
  <c r="BC54" i="10"/>
  <c r="BC44" i="10"/>
  <c r="AX44" i="10"/>
  <c r="BD45" i="10"/>
  <c r="BA40" i="10"/>
  <c r="BF5" i="10"/>
  <c r="BF39" i="10" s="1"/>
  <c r="BK41" i="10"/>
  <c r="BQ44" i="10"/>
  <c r="BF58" i="10"/>
  <c r="BD40" i="10"/>
  <c r="BN45" i="10"/>
  <c r="BC59" i="10"/>
  <c r="Q46" i="10"/>
  <c r="Q48" i="10"/>
  <c r="Q49" i="10"/>
  <c r="V44" i="10"/>
  <c r="BE44" i="10"/>
  <c r="BE45" i="10"/>
  <c r="BF41" i="10"/>
  <c r="W46" i="10"/>
  <c r="W48" i="10"/>
  <c r="AW54" i="10"/>
  <c r="AW65" i="10" s="1"/>
  <c r="BH40" i="10"/>
  <c r="T44" i="10"/>
  <c r="T49" i="10"/>
  <c r="O45" i="10"/>
  <c r="Q43" i="10"/>
  <c r="T43" i="10"/>
  <c r="O46" i="10"/>
  <c r="O47" i="10"/>
  <c r="R43" i="10"/>
  <c r="O44" i="10"/>
  <c r="R45" i="10"/>
  <c r="V48" i="10"/>
  <c r="V49" i="10"/>
  <c r="W45" i="10"/>
  <c r="S46" i="10"/>
  <c r="S48" i="10"/>
  <c r="S43" i="10"/>
  <c r="P44" i="10"/>
  <c r="T45" i="10"/>
  <c r="P49" i="10"/>
  <c r="O43" i="10"/>
  <c r="O48" i="10"/>
  <c r="V45" i="10"/>
  <c r="S45" i="10"/>
  <c r="P45" i="10"/>
  <c r="P48" i="10"/>
  <c r="W43" i="10"/>
  <c r="U45" i="10"/>
  <c r="U48" i="10"/>
  <c r="U49" i="10"/>
  <c r="V46" i="10"/>
  <c r="R48" i="10"/>
  <c r="U43" i="10"/>
  <c r="W44" i="10"/>
  <c r="W49" i="10"/>
  <c r="P43" i="10"/>
  <c r="T46" i="10"/>
  <c r="T48" i="10"/>
  <c r="BO42" i="10" l="1"/>
  <c r="AY56" i="10"/>
  <c r="BC55" i="10"/>
  <c r="BI42" i="10"/>
  <c r="BP41" i="10"/>
  <c r="AX55" i="10"/>
  <c r="AX66" i="10" s="1"/>
  <c r="BD67" i="10"/>
  <c r="BA67" i="10"/>
  <c r="BA55" i="10"/>
  <c r="BB54" i="10"/>
  <c r="BK39" i="10"/>
  <c r="BO39" i="10"/>
  <c r="AZ64" i="10"/>
  <c r="BB65" i="10"/>
  <c r="BC65" i="10"/>
  <c r="BM45" i="10"/>
  <c r="BD55" i="10"/>
  <c r="BD66" i="10" s="1"/>
  <c r="BB55" i="10"/>
  <c r="AY65" i="10"/>
  <c r="AZ66" i="10"/>
  <c r="BA64" i="10"/>
  <c r="BI44" i="10"/>
  <c r="AX58" i="10"/>
  <c r="AX69" i="10" s="1"/>
  <c r="BJ39" i="10"/>
  <c r="AY53" i="10"/>
  <c r="AY64" i="10" s="1"/>
  <c r="BE54" i="10"/>
  <c r="BE65" i="10" s="1"/>
  <c r="BP40" i="10"/>
  <c r="BO44" i="10"/>
  <c r="BD58" i="10"/>
  <c r="BF55" i="10"/>
  <c r="BF66" i="10" s="1"/>
  <c r="BQ41" i="10"/>
  <c r="BE53" i="10"/>
  <c r="BE64" i="10" s="1"/>
  <c r="BP39" i="10"/>
  <c r="BE58" i="10"/>
  <c r="BP44" i="10"/>
  <c r="BF53" i="10"/>
  <c r="BF64" i="10" s="1"/>
  <c r="BQ39" i="10"/>
  <c r="BD64" i="10"/>
  <c r="AX57" i="10"/>
  <c r="AX68" i="10" s="1"/>
  <c r="BI43" i="10"/>
  <c r="BQ40" i="10"/>
  <c r="BF54" i="10"/>
  <c r="BF65" i="10" s="1"/>
  <c r="BE56" i="10"/>
  <c r="BE67" i="10" s="1"/>
  <c r="BP42" i="10"/>
  <c r="BL44" i="10"/>
  <c r="BA58" i="10"/>
  <c r="AY66" i="10"/>
  <c r="BC66" i="10"/>
  <c r="BL40" i="10"/>
  <c r="BA54" i="10"/>
  <c r="BA65" i="10" s="1"/>
  <c r="BK40" i="10"/>
  <c r="AZ54" i="10"/>
  <c r="AZ65" i="10" s="1"/>
  <c r="BN39" i="10"/>
  <c r="BC53" i="10"/>
  <c r="BC64" i="10" s="1"/>
  <c r="BD59" i="10"/>
  <c r="BO45" i="10"/>
  <c r="BN44" i="10"/>
  <c r="BC58" i="10"/>
  <c r="BK45" i="10"/>
  <c r="AZ59" i="10"/>
  <c r="BM39" i="10"/>
  <c r="BB53" i="10"/>
  <c r="BB64" i="10" s="1"/>
  <c r="BM42" i="10"/>
  <c r="BB56" i="10"/>
  <c r="BB67" i="10" s="1"/>
  <c r="BF67" i="10"/>
  <c r="BE59" i="10"/>
  <c r="BP45" i="10"/>
  <c r="AY67" i="10"/>
  <c r="BD54" i="10"/>
  <c r="BD65" i="10" s="1"/>
  <c r="BO40" i="10"/>
  <c r="BC67" i="10"/>
  <c r="AZ58" i="10"/>
  <c r="AZ69" i="10" s="1"/>
  <c r="BK44" i="10"/>
  <c r="AX59" i="10"/>
  <c r="AX70" i="10" s="1"/>
  <c r="BI45" i="10"/>
  <c r="AZ67" i="10"/>
  <c r="BQ45" i="10"/>
  <c r="BF59" i="10"/>
  <c r="BF70" i="10" s="1"/>
  <c r="BE66" i="10"/>
  <c r="BB66" i="10"/>
  <c r="BA66" i="10" l="1"/>
  <c r="BB69" i="10"/>
  <c r="AY69" i="10"/>
  <c r="BB70" i="10"/>
  <c r="BE70" i="10"/>
  <c r="AZ70" i="10"/>
  <c r="BC69" i="10"/>
  <c r="BA69" i="10"/>
  <c r="BF69" i="10"/>
  <c r="BE69" i="10"/>
  <c r="BD69" i="10"/>
  <c r="BC70" i="10"/>
  <c r="AY70" i="10"/>
  <c r="BD70" i="10"/>
  <c r="BA70" i="10"/>
  <c r="BP43" i="10" l="1"/>
  <c r="BN43" i="10"/>
  <c r="U47" i="10"/>
  <c r="U12" i="10"/>
  <c r="V47" i="10"/>
  <c r="V12" i="10"/>
  <c r="T47" i="10"/>
  <c r="T12" i="10"/>
  <c r="Q47" i="10"/>
  <c r="Q12" i="10"/>
  <c r="P47" i="10"/>
  <c r="P12" i="10"/>
  <c r="W47" i="10"/>
  <c r="W12" i="10"/>
  <c r="R47" i="10"/>
  <c r="R12" i="10"/>
  <c r="S47" i="10"/>
  <c r="S12" i="10"/>
  <c r="AY57" i="10"/>
  <c r="AY68" i="10" s="1"/>
  <c r="AZ57" i="10"/>
  <c r="AZ68" i="10" s="1"/>
  <c r="BC57" i="10" l="1"/>
  <c r="BC68" i="10" s="1"/>
  <c r="BJ43" i="10"/>
  <c r="BE57" i="10"/>
  <c r="BE68" i="10" s="1"/>
  <c r="BK43" i="10"/>
  <c r="BD57" i="10"/>
  <c r="BD68" i="10" s="1"/>
  <c r="BO43" i="10"/>
  <c r="BB57" i="10"/>
  <c r="BB68" i="10" s="1"/>
  <c r="BM43" i="10"/>
  <c r="BA57" i="10"/>
  <c r="BA68" i="10" s="1"/>
  <c r="BL43" i="10"/>
  <c r="BF57" i="10"/>
  <c r="BF68" i="10" s="1"/>
  <c r="BQ43" i="10"/>
  <c r="G8" i="17" l="1"/>
  <c r="F13" i="17"/>
  <c r="F10" i="17"/>
  <c r="F24" i="17" l="1"/>
  <c r="F94" i="17"/>
  <c r="F52" i="17"/>
  <c r="F80" i="17"/>
  <c r="F108" i="17"/>
  <c r="F38" i="17"/>
  <c r="F66" i="17"/>
  <c r="F122" i="17"/>
  <c r="G92" i="17"/>
  <c r="G64" i="17"/>
  <c r="G36" i="17"/>
  <c r="G22" i="17"/>
  <c r="G106" i="17"/>
  <c r="G50" i="17"/>
  <c r="G120" i="17"/>
  <c r="G78" i="17"/>
  <c r="F41" i="17"/>
  <c r="F69" i="17"/>
  <c r="F125" i="17"/>
  <c r="F97" i="17"/>
  <c r="F27" i="17"/>
  <c r="F55" i="17"/>
  <c r="F83" i="17"/>
  <c r="F111" i="17"/>
  <c r="G15" i="17"/>
  <c r="G20" i="17"/>
  <c r="G14" i="17"/>
  <c r="G17" i="17"/>
  <c r="G16" i="17"/>
  <c r="G19" i="17"/>
  <c r="F19" i="17"/>
  <c r="F17" i="17"/>
  <c r="F15" i="17"/>
  <c r="F16" i="17"/>
  <c r="F20" i="17"/>
  <c r="F14" i="17"/>
  <c r="G9" i="17"/>
  <c r="G7" i="17"/>
  <c r="G10" i="17"/>
  <c r="G13" i="17"/>
  <c r="G12" i="17"/>
  <c r="F8" i="17"/>
  <c r="F12" i="17"/>
  <c r="F9" i="17"/>
  <c r="F65" i="17" l="1"/>
  <c r="F121" i="17"/>
  <c r="F51" i="17"/>
  <c r="F107" i="17"/>
  <c r="F37" i="17"/>
  <c r="F23" i="17"/>
  <c r="F93" i="17"/>
  <c r="F79" i="17"/>
  <c r="G41" i="17"/>
  <c r="G69" i="17"/>
  <c r="G55" i="17"/>
  <c r="G83" i="17"/>
  <c r="G97" i="17"/>
  <c r="G111" i="17"/>
  <c r="G125" i="17"/>
  <c r="G27" i="17"/>
  <c r="G119" i="17"/>
  <c r="G49" i="17"/>
  <c r="G21" i="17"/>
  <c r="G63" i="17"/>
  <c r="G77" i="17"/>
  <c r="G91" i="17"/>
  <c r="G35" i="17"/>
  <c r="G105" i="17"/>
  <c r="F126" i="17"/>
  <c r="G112" i="17"/>
  <c r="G84" i="17"/>
  <c r="G56" i="17"/>
  <c r="F70" i="17"/>
  <c r="F112" i="17"/>
  <c r="G126" i="17"/>
  <c r="F28" i="17"/>
  <c r="F98" i="17"/>
  <c r="F42" i="17"/>
  <c r="G70" i="17"/>
  <c r="F56" i="17"/>
  <c r="G98" i="17"/>
  <c r="F84" i="17"/>
  <c r="G114" i="17"/>
  <c r="G58" i="17"/>
  <c r="G86" i="17"/>
  <c r="F72" i="17"/>
  <c r="F44" i="17"/>
  <c r="G72" i="17"/>
  <c r="F86" i="17"/>
  <c r="F114" i="17"/>
  <c r="G128" i="17"/>
  <c r="F100" i="17"/>
  <c r="F30" i="17"/>
  <c r="G100" i="17"/>
  <c r="F58" i="17"/>
  <c r="F128" i="17"/>
  <c r="F73" i="17"/>
  <c r="F45" i="17"/>
  <c r="G115" i="17"/>
  <c r="G59" i="17"/>
  <c r="G129" i="17"/>
  <c r="G101" i="17"/>
  <c r="G73" i="17"/>
  <c r="F59" i="17"/>
  <c r="F115" i="17"/>
  <c r="G87" i="17"/>
  <c r="F31" i="17"/>
  <c r="F101" i="17"/>
  <c r="F87" i="17"/>
  <c r="F129" i="17"/>
  <c r="G47" i="17"/>
  <c r="G33" i="17"/>
  <c r="G45" i="17"/>
  <c r="G31" i="17"/>
  <c r="G48" i="17"/>
  <c r="G34" i="17"/>
  <c r="F22" i="17"/>
  <c r="F36" i="17"/>
  <c r="F50" i="17"/>
  <c r="F64" i="17"/>
  <c r="F120" i="17"/>
  <c r="F92" i="17"/>
  <c r="F106" i="17"/>
  <c r="F78" i="17"/>
  <c r="F26" i="17"/>
  <c r="F68" i="17"/>
  <c r="F40" i="17"/>
  <c r="F82" i="17"/>
  <c r="F110" i="17"/>
  <c r="F96" i="17"/>
  <c r="F54" i="17"/>
  <c r="F124" i="17"/>
  <c r="G96" i="17"/>
  <c r="G68" i="17"/>
  <c r="G40" i="17"/>
  <c r="G26" i="17"/>
  <c r="G124" i="17"/>
  <c r="G110" i="17"/>
  <c r="G54" i="17"/>
  <c r="G82" i="17"/>
  <c r="G38" i="17"/>
  <c r="G66" i="17"/>
  <c r="G94" i="17"/>
  <c r="G52" i="17"/>
  <c r="G24" i="17"/>
  <c r="G122" i="17"/>
  <c r="G80" i="17"/>
  <c r="G108" i="17"/>
  <c r="G65" i="17"/>
  <c r="G23" i="17"/>
  <c r="G37" i="17"/>
  <c r="G79" i="17"/>
  <c r="G121" i="17"/>
  <c r="G93" i="17"/>
  <c r="G107" i="17"/>
  <c r="G51" i="17"/>
  <c r="G62" i="17"/>
  <c r="G118" i="17"/>
  <c r="G90" i="17"/>
  <c r="F48" i="17"/>
  <c r="F104" i="17"/>
  <c r="F62" i="17"/>
  <c r="F132" i="17"/>
  <c r="G76" i="17"/>
  <c r="G104" i="17"/>
  <c r="F90" i="17"/>
  <c r="F76" i="17"/>
  <c r="G132" i="17"/>
  <c r="F34" i="17"/>
  <c r="F118" i="17"/>
  <c r="G99" i="17"/>
  <c r="G127" i="17"/>
  <c r="F99" i="17"/>
  <c r="F127" i="17"/>
  <c r="G57" i="17"/>
  <c r="F43" i="17"/>
  <c r="G85" i="17"/>
  <c r="G113" i="17"/>
  <c r="F85" i="17"/>
  <c r="F113" i="17"/>
  <c r="F71" i="17"/>
  <c r="F29" i="17"/>
  <c r="F57" i="17"/>
  <c r="G71" i="17"/>
  <c r="G103" i="17"/>
  <c r="G131" i="17"/>
  <c r="F103" i="17"/>
  <c r="F75" i="17"/>
  <c r="F131" i="17"/>
  <c r="G61" i="17"/>
  <c r="F117" i="17"/>
  <c r="G75" i="17"/>
  <c r="G117" i="17"/>
  <c r="G89" i="17"/>
  <c r="F61" i="17"/>
  <c r="F47" i="17"/>
  <c r="F89" i="17"/>
  <c r="F33" i="17"/>
  <c r="G30" i="17"/>
  <c r="G44" i="17"/>
  <c r="G28" i="17"/>
  <c r="G42" i="17"/>
  <c r="G43" i="17"/>
  <c r="G29" i="17"/>
  <c r="F11" i="17" l="1"/>
  <c r="F123" i="17" l="1"/>
  <c r="F67" i="17"/>
  <c r="F39" i="17"/>
  <c r="F53" i="17"/>
  <c r="F25" i="17"/>
  <c r="F109" i="17"/>
  <c r="F81" i="17"/>
  <c r="F95" i="17"/>
  <c r="G11" i="17"/>
  <c r="G123" i="17" l="1"/>
  <c r="G67" i="17"/>
  <c r="G53" i="17"/>
  <c r="G109" i="17"/>
  <c r="G95" i="17"/>
  <c r="G39" i="17"/>
  <c r="G81" i="17"/>
  <c r="G25" i="17"/>
  <c r="G18" i="17" l="1"/>
  <c r="F18" i="17"/>
  <c r="F130" i="17" l="1"/>
  <c r="F32" i="17"/>
  <c r="G116" i="17"/>
  <c r="G88" i="17"/>
  <c r="G60" i="17"/>
  <c r="G102" i="17"/>
  <c r="F46" i="17"/>
  <c r="F102" i="17"/>
  <c r="G74" i="17"/>
  <c r="F116" i="17"/>
  <c r="F60" i="17"/>
  <c r="F88" i="17"/>
  <c r="F74" i="17"/>
  <c r="G130" i="17"/>
  <c r="G32" i="17"/>
  <c r="G46" i="17"/>
</calcChain>
</file>

<file path=xl/comments1.xml><?xml version="1.0" encoding="utf-8"?>
<comments xmlns="http://schemas.openxmlformats.org/spreadsheetml/2006/main">
  <authors>
    <author>Rikke Næraa</author>
  </authors>
  <commentList>
    <comment ref="D6" authorId="0">
      <text>
        <r>
          <rPr>
            <b/>
            <sz val="9"/>
            <color indexed="81"/>
            <rFont val="Tahoma"/>
            <family val="2"/>
          </rPr>
          <t>Rikke Næraa:</t>
        </r>
        <r>
          <rPr>
            <sz val="9"/>
            <color indexed="81"/>
            <rFont val="Tahoma"/>
            <family val="2"/>
          </rPr>
          <t xml:space="preserve">
mere standby en antal desktops ? </t>
        </r>
      </text>
    </comment>
    <comment ref="E6" authorId="0">
      <text>
        <r>
          <rPr>
            <b/>
            <sz val="9"/>
            <color indexed="81"/>
            <rFont val="Tahoma"/>
            <family val="2"/>
          </rPr>
          <t>Rikke Næraa:</t>
        </r>
        <r>
          <rPr>
            <sz val="9"/>
            <color indexed="81"/>
            <rFont val="Tahoma"/>
            <family val="2"/>
          </rPr>
          <t xml:space="preserve">
er det ikke ret højt af standby at være ? </t>
        </r>
      </text>
    </comment>
    <comment ref="D9" authorId="0">
      <text>
        <r>
          <rPr>
            <b/>
            <sz val="9"/>
            <color indexed="81"/>
            <rFont val="Tahoma"/>
            <family val="2"/>
          </rPr>
          <t>Rikke Næraa:</t>
        </r>
        <r>
          <rPr>
            <sz val="9"/>
            <color indexed="81"/>
            <rFont val="Tahoma"/>
            <family val="2"/>
          </rPr>
          <t xml:space="preserve">
mere standby en antal Laptops ? </t>
        </r>
      </text>
    </comment>
  </commentList>
</comments>
</file>

<file path=xl/comments2.xml><?xml version="1.0" encoding="utf-8"?>
<comments xmlns="http://schemas.openxmlformats.org/spreadsheetml/2006/main">
  <authors>
    <author>Rikke Næraa</author>
  </authors>
  <commentList>
    <comment ref="N4" authorId="0">
      <text>
        <r>
          <rPr>
            <b/>
            <sz val="9"/>
            <color indexed="81"/>
            <rFont val="Tahoma"/>
            <family val="2"/>
          </rPr>
          <t>Rikke Næraa:</t>
        </r>
        <r>
          <rPr>
            <sz val="9"/>
            <color indexed="81"/>
            <rFont val="Tahoma"/>
            <family val="2"/>
          </rPr>
          <t xml:space="preserve">
Meaning that the unit is also number of appliance per hh ST/hh but I find et easier to recognize the activity unit kST in this way</t>
        </r>
      </text>
    </comment>
    <comment ref="Y7" authorId="0">
      <text>
        <r>
          <rPr>
            <b/>
            <sz val="9"/>
            <color indexed="81"/>
            <rFont val="Tahoma"/>
            <family val="2"/>
          </rPr>
          <t>Rikke Næraa:</t>
        </r>
        <r>
          <rPr>
            <sz val="9"/>
            <color indexed="81"/>
            <rFont val="Tahoma"/>
            <family val="2"/>
          </rPr>
          <t xml:space="preserve">
seems high? </t>
        </r>
      </text>
    </comment>
    <comment ref="A10" authorId="0">
      <text>
        <r>
          <rPr>
            <b/>
            <sz val="9"/>
            <color indexed="81"/>
            <rFont val="Tahoma"/>
            <family val="2"/>
          </rPr>
          <t>Rikke Næraa:</t>
        </r>
        <r>
          <rPr>
            <sz val="9"/>
            <color indexed="81"/>
            <rFont val="Tahoma"/>
            <family val="2"/>
          </rPr>
          <t xml:space="preserve">
More standby than PCs ?</t>
        </r>
      </text>
    </comment>
    <comment ref="AI25" authorId="0">
      <text>
        <r>
          <rPr>
            <b/>
            <sz val="9"/>
            <color indexed="81"/>
            <rFont val="Tahoma"/>
            <family val="2"/>
          </rPr>
          <t>Rikke Næraa:</t>
        </r>
        <r>
          <rPr>
            <sz val="9"/>
            <color indexed="81"/>
            <rFont val="Tahoma"/>
            <family val="2"/>
          </rPr>
          <t xml:space="preserve">
seems high </t>
        </r>
      </text>
    </comment>
    <comment ref="AW38" authorId="0">
      <text>
        <r>
          <rPr>
            <b/>
            <sz val="9"/>
            <color indexed="81"/>
            <rFont val="Tahoma"/>
            <family val="2"/>
          </rPr>
          <t>Rikke Næraa:</t>
        </r>
        <r>
          <rPr>
            <sz val="9"/>
            <color indexed="81"/>
            <rFont val="Tahoma"/>
            <family val="2"/>
          </rPr>
          <t xml:space="preserve">
the unit is kWh/ST but I find et easier to recognize the activity unit kST in this way</t>
        </r>
      </text>
    </comment>
    <comment ref="N42" authorId="0">
      <text>
        <r>
          <rPr>
            <b/>
            <sz val="9"/>
            <color indexed="81"/>
            <rFont val="Tahoma"/>
            <family val="2"/>
          </rPr>
          <t>Rikke Næraa:</t>
        </r>
        <r>
          <rPr>
            <sz val="9"/>
            <color indexed="81"/>
            <rFont val="Tahoma"/>
            <family val="2"/>
          </rPr>
          <t xml:space="preserve">
the unit is kWh/ST but I find et easier to recognize the activity unit kST in this way</t>
        </r>
      </text>
    </comment>
    <comment ref="A61" authorId="0">
      <text>
        <r>
          <rPr>
            <b/>
            <sz val="9"/>
            <color indexed="81"/>
            <rFont val="Tahoma"/>
            <family val="2"/>
          </rPr>
          <t>Rikke Næraa:
Why freezer 1st and st. by for the 2nd
And again why do the ownershiplevel of the st.by become higher than for the appl.?</t>
        </r>
      </text>
    </comment>
    <comment ref="A73" authorId="0">
      <text>
        <r>
          <rPr>
            <b/>
            <sz val="9"/>
            <color indexed="81"/>
            <rFont val="Tahoma"/>
            <family val="2"/>
          </rPr>
          <t>Rikke Næraa:</t>
        </r>
        <r>
          <rPr>
            <sz val="9"/>
            <color indexed="81"/>
            <rFont val="Tahoma"/>
            <family val="2"/>
          </rPr>
          <t xml:space="preserve">
same as for Laptop PC</t>
        </r>
      </text>
    </comment>
  </commentList>
</comments>
</file>

<file path=xl/comments3.xml><?xml version="1.0" encoding="utf-8"?>
<comments xmlns="http://schemas.openxmlformats.org/spreadsheetml/2006/main">
  <authors>
    <author>Rikke Næraa</author>
  </authors>
  <commentList>
    <comment ref="N4" authorId="0">
      <text>
        <r>
          <rPr>
            <b/>
            <sz val="9"/>
            <color indexed="81"/>
            <rFont val="Tahoma"/>
            <family val="2"/>
          </rPr>
          <t>Rikke Næraa:</t>
        </r>
        <r>
          <rPr>
            <sz val="9"/>
            <color indexed="81"/>
            <rFont val="Tahoma"/>
            <family val="2"/>
          </rPr>
          <t xml:space="preserve">
the unit is kWh/ST but I find et easier to recognize the activity unit kST in this way</t>
        </r>
      </text>
    </comment>
    <comment ref="A10" authorId="0">
      <text>
        <r>
          <rPr>
            <b/>
            <sz val="9"/>
            <color indexed="81"/>
            <rFont val="Tahoma"/>
            <family val="2"/>
          </rPr>
          <t>Rikke Næraa:</t>
        </r>
        <r>
          <rPr>
            <sz val="9"/>
            <color indexed="81"/>
            <rFont val="Tahoma"/>
            <family val="2"/>
          </rPr>
          <t xml:space="preserve">
More standby than PCs ?</t>
        </r>
      </text>
    </comment>
    <comment ref="AW38" authorId="0">
      <text>
        <r>
          <rPr>
            <b/>
            <sz val="9"/>
            <color indexed="81"/>
            <rFont val="Tahoma"/>
            <family val="2"/>
          </rPr>
          <t>Rikke Næraa:</t>
        </r>
        <r>
          <rPr>
            <sz val="9"/>
            <color indexed="81"/>
            <rFont val="Tahoma"/>
            <family val="2"/>
          </rPr>
          <t xml:space="preserve">
the unit is kWh/ST but I find et easier to recognize the activity unit kST in this way</t>
        </r>
      </text>
    </comment>
    <comment ref="N41" authorId="0">
      <text>
        <r>
          <rPr>
            <b/>
            <sz val="9"/>
            <color indexed="81"/>
            <rFont val="Tahoma"/>
            <family val="2"/>
          </rPr>
          <t>Rikke Næraa:</t>
        </r>
        <r>
          <rPr>
            <sz val="9"/>
            <color indexed="81"/>
            <rFont val="Tahoma"/>
            <family val="2"/>
          </rPr>
          <t xml:space="preserve">
the unit is kWh/ST but I find et easier to recognize the activity unit kST in this way</t>
        </r>
      </text>
    </comment>
    <comment ref="A61" authorId="0">
      <text>
        <r>
          <rPr>
            <b/>
            <sz val="9"/>
            <color indexed="81"/>
            <rFont val="Tahoma"/>
            <family val="2"/>
          </rPr>
          <t>Rikke Næraa:
Why freezer 1st and st. by for the 2nd
And again why do the ownershiplevel of the st.by become higher than for the appl.?</t>
        </r>
      </text>
    </comment>
    <comment ref="A73" authorId="0">
      <text>
        <r>
          <rPr>
            <b/>
            <sz val="9"/>
            <color indexed="81"/>
            <rFont val="Tahoma"/>
            <family val="2"/>
          </rPr>
          <t>Rikke Næraa:</t>
        </r>
        <r>
          <rPr>
            <sz val="9"/>
            <color indexed="81"/>
            <rFont val="Tahoma"/>
            <family val="2"/>
          </rPr>
          <t xml:space="preserve">
same as for Laptop PC</t>
        </r>
      </text>
    </comment>
    <comment ref="B78" authorId="0">
      <text>
        <r>
          <rPr>
            <b/>
            <sz val="9"/>
            <color indexed="81"/>
            <rFont val="Tahoma"/>
            <family val="2"/>
          </rPr>
          <t>Rikke Næraa:</t>
        </r>
        <r>
          <rPr>
            <sz val="9"/>
            <color indexed="81"/>
            <rFont val="Tahoma"/>
            <family val="2"/>
          </rPr>
          <t xml:space="preserve">
specification can be find in the file udv.divergrpMar_APril14_TF</t>
        </r>
      </text>
    </comment>
  </commentList>
</comments>
</file>

<file path=xl/comments4.xml><?xml version="1.0" encoding="utf-8"?>
<comments xmlns="http://schemas.openxmlformats.org/spreadsheetml/2006/main">
  <authors>
    <author>Rikke Næraa</author>
  </authors>
  <commentList>
    <comment ref="A26" authorId="0">
      <text>
        <r>
          <rPr>
            <b/>
            <sz val="9"/>
            <color indexed="81"/>
            <rFont val="Tahoma"/>
            <family val="2"/>
          </rPr>
          <t>RiN:</t>
        </r>
        <r>
          <rPr>
            <sz val="9"/>
            <color indexed="81"/>
            <rFont val="Tahoma"/>
            <family val="2"/>
          </rPr>
          <t xml:space="preserve">
specific energyconsumption pr appliances</t>
        </r>
      </text>
    </comment>
    <comment ref="A27" authorId="0">
      <text>
        <r>
          <rPr>
            <b/>
            <sz val="9"/>
            <color indexed="81"/>
            <rFont val="Tahoma"/>
            <family val="2"/>
          </rPr>
          <t xml:space="preserve">RiN:
</t>
        </r>
        <r>
          <rPr>
            <sz val="9"/>
            <color indexed="81"/>
            <rFont val="Tahoma"/>
            <family val="2"/>
          </rPr>
          <t>total energyconsumption</t>
        </r>
      </text>
    </comment>
    <comment ref="A30" authorId="0">
      <text>
        <r>
          <rPr>
            <b/>
            <sz val="9"/>
            <color indexed="81"/>
            <rFont val="Tahoma"/>
            <family val="2"/>
          </rPr>
          <t>RiN:</t>
        </r>
        <r>
          <rPr>
            <sz val="9"/>
            <color indexed="81"/>
            <rFont val="Tahoma"/>
            <family val="2"/>
          </rPr>
          <t xml:space="preserve">
specific energyconsumption pr appliances</t>
        </r>
      </text>
    </comment>
    <comment ref="A31" authorId="0">
      <text>
        <r>
          <rPr>
            <b/>
            <sz val="9"/>
            <color indexed="81"/>
            <rFont val="Tahoma"/>
            <family val="2"/>
          </rPr>
          <t xml:space="preserve">RiN:
</t>
        </r>
        <r>
          <rPr>
            <sz val="9"/>
            <color indexed="81"/>
            <rFont val="Tahoma"/>
            <family val="2"/>
          </rPr>
          <t>total energyconsumption</t>
        </r>
      </text>
    </comment>
  </commentList>
</comments>
</file>

<file path=xl/comments5.xml><?xml version="1.0" encoding="utf-8"?>
<comments xmlns="http://schemas.openxmlformats.org/spreadsheetml/2006/main">
  <authors>
    <author>Maurizio Gargiulo</author>
  </authors>
  <commentList>
    <comment ref="B4" authorId="0">
      <text>
        <r>
          <rPr>
            <b/>
            <sz val="8"/>
            <color indexed="81"/>
            <rFont val="Tahoma"/>
            <family val="2"/>
          </rPr>
          <t>Insert Table</t>
        </r>
      </text>
    </comment>
  </commentList>
</comments>
</file>

<file path=xl/sharedStrings.xml><?xml version="1.0" encoding="utf-8"?>
<sst xmlns="http://schemas.openxmlformats.org/spreadsheetml/2006/main" count="2151" uniqueCount="202">
  <si>
    <t>Coffee maker</t>
  </si>
  <si>
    <t>Cooking</t>
  </si>
  <si>
    <t>Cooker hoods</t>
  </si>
  <si>
    <t>Electric baking ovens</t>
  </si>
  <si>
    <t>Electric baking ovens standby</t>
  </si>
  <si>
    <t>Electric hobs</t>
  </si>
  <si>
    <t>Electric hobs standby</t>
  </si>
  <si>
    <t>Electric keddle</t>
  </si>
  <si>
    <t>Espresso machine</t>
  </si>
  <si>
    <t>Microwave ovens</t>
  </si>
  <si>
    <t>Microwave ovens standby</t>
  </si>
  <si>
    <t>All-in-one printer</t>
  </si>
  <si>
    <t>Entertainment</t>
  </si>
  <si>
    <t>B/W TV</t>
  </si>
  <si>
    <t>Bluray player</t>
  </si>
  <si>
    <t>CRT TV</t>
  </si>
  <si>
    <t>Desktop pc</t>
  </si>
  <si>
    <t>Desktop pc standby</t>
  </si>
  <si>
    <t>Digital photo frame</t>
  </si>
  <si>
    <t>DVD player</t>
  </si>
  <si>
    <t>External harddisc</t>
  </si>
  <si>
    <t>Gaming consol - PS2/3</t>
  </si>
  <si>
    <t>Gaming consol - Wii</t>
  </si>
  <si>
    <t>Gaming consol - Xbox</t>
  </si>
  <si>
    <t>Injet printer</t>
  </si>
  <si>
    <t>Laptop pc</t>
  </si>
  <si>
    <t>Laptop pc standby</t>
  </si>
  <si>
    <t>Laser printers</t>
  </si>
  <si>
    <t xml:space="preserve">LCD TV </t>
  </si>
  <si>
    <t>LED TV</t>
  </si>
  <si>
    <t>PC speakers</t>
  </si>
  <si>
    <t>Plasma TV</t>
  </si>
  <si>
    <t>Scanner</t>
  </si>
  <si>
    <t>Settop box</t>
  </si>
  <si>
    <t>Stereo systems</t>
  </si>
  <si>
    <t>Stereo systems standby</t>
  </si>
  <si>
    <t>Surround sound</t>
  </si>
  <si>
    <t>Videos</t>
  </si>
  <si>
    <t>Videos standby</t>
  </si>
  <si>
    <t>Wireless network</t>
  </si>
  <si>
    <t>Central Heating - natural gas</t>
  </si>
  <si>
    <t>Heating</t>
  </si>
  <si>
    <t>Central Heating - oil</t>
  </si>
  <si>
    <t>Circulation pumps</t>
  </si>
  <si>
    <t>Electric radiators</t>
  </si>
  <si>
    <t>Electric radiators Partial</t>
  </si>
  <si>
    <t>Electric water heaters</t>
  </si>
  <si>
    <t>Heat pumps air/air</t>
  </si>
  <si>
    <t>Heat pumps air/water</t>
  </si>
  <si>
    <t>Heat pumps liquid/water</t>
  </si>
  <si>
    <t>Waterbed</t>
  </si>
  <si>
    <t>Energy saving bulbs</t>
  </si>
  <si>
    <t>Lighting</t>
  </si>
  <si>
    <t>Fluorescent tubes</t>
  </si>
  <si>
    <t>Halogen bulbs</t>
  </si>
  <si>
    <t>Halogen bulbs standby</t>
  </si>
  <si>
    <t>Incandescent light bulb</t>
  </si>
  <si>
    <t>LED light</t>
  </si>
  <si>
    <t xml:space="preserve">Miscellaneous  </t>
  </si>
  <si>
    <t>Miscellaneous   standby</t>
  </si>
  <si>
    <t>Chest freezer 1st</t>
  </si>
  <si>
    <t>Refrigeration</t>
  </si>
  <si>
    <t>Chest freezer 2nd standby</t>
  </si>
  <si>
    <t>Combi fridges</t>
  </si>
  <si>
    <t>Combi fridges standby</t>
  </si>
  <si>
    <t>Fridges with freezer compartment</t>
  </si>
  <si>
    <t>Fridges with freezer compartment standby</t>
  </si>
  <si>
    <t>Fridges without freezer compartment</t>
  </si>
  <si>
    <t>Fridges without freezer compartment standby</t>
  </si>
  <si>
    <t>Upright freezers</t>
  </si>
  <si>
    <t>Upright freezers standby</t>
  </si>
  <si>
    <t>Dishwashers</t>
  </si>
  <si>
    <t>Washing</t>
  </si>
  <si>
    <t>Dishwashers standby</t>
  </si>
  <si>
    <t>Tumble dryers</t>
  </si>
  <si>
    <t>Tumble dryers standby</t>
  </si>
  <si>
    <t>Washing machines</t>
  </si>
  <si>
    <t>Washing machines standby</t>
  </si>
  <si>
    <t>Main appliance</t>
  </si>
  <si>
    <t>Appliance group ID</t>
  </si>
  <si>
    <t>Lifespan</t>
  </si>
  <si>
    <t>Ownership level</t>
  </si>
  <si>
    <t>Consumption</t>
  </si>
  <si>
    <t>Appartment</t>
  </si>
  <si>
    <t>House</t>
  </si>
  <si>
    <t>-</t>
  </si>
  <si>
    <t>Computers</t>
  </si>
  <si>
    <t xml:space="preserve">Avereage consumption pr appliance </t>
  </si>
  <si>
    <t>number of appliances per household</t>
  </si>
  <si>
    <t>2012 appliances</t>
  </si>
  <si>
    <t>Ownershiplevel index 2012</t>
  </si>
  <si>
    <t xml:space="preserve">Comment to the chart :  </t>
  </si>
  <si>
    <t xml:space="preserve"> Lightning:  I find it strange that the numbers is going down from 2012 to 2025? </t>
  </si>
  <si>
    <t xml:space="preserve">Computers : the number is decreasing ? </t>
  </si>
  <si>
    <t xml:space="preserve"> -more than one printer per household?</t>
  </si>
  <si>
    <t xml:space="preserve"> -almost one printer per household from 2012 and then going down?</t>
  </si>
  <si>
    <t xml:space="preserve">Yearly consumption for a average hh for the appliance </t>
  </si>
  <si>
    <t>I have noted that we discusssed that standby is disapering, the figures are very high in general for standby .</t>
  </si>
  <si>
    <t xml:space="preserve">But we should take a look at the network standby </t>
  </si>
  <si>
    <t>Yearly consumption for an average hh for each appliances [per kST/1000] , devided on appliance group</t>
  </si>
  <si>
    <t>[kWh/(kST/1000)]</t>
  </si>
  <si>
    <t>[kST/1000]</t>
  </si>
  <si>
    <t>Ownershiplevel index 2012( /number of appliances index) [kST2012/kSTn]</t>
  </si>
  <si>
    <t xml:space="preserve">Comment to the chart above :  </t>
  </si>
  <si>
    <t>kWh/app</t>
  </si>
  <si>
    <t>Yearly consumption for the appliance in kWh</t>
  </si>
  <si>
    <t>Miscellaneous  : why is the consumption pr app increasing</t>
  </si>
  <si>
    <t>Development in the efficiency from 2012</t>
  </si>
  <si>
    <t>kST/PJ</t>
  </si>
  <si>
    <t>kST/MWh</t>
  </si>
  <si>
    <t>[kST/MWh]/[kST/MWh]</t>
  </si>
  <si>
    <t>Detached Buildings</t>
  </si>
  <si>
    <t>%</t>
  </si>
  <si>
    <t>year</t>
  </si>
  <si>
    <t>kWh/y/app</t>
  </si>
  <si>
    <t>kWh/y</t>
  </si>
  <si>
    <t>Activity [kST] per energyconsumption [MWh]</t>
  </si>
  <si>
    <t>Multi storey buildings</t>
  </si>
  <si>
    <t>I have pasted red wher I find the figures is not what I would expect</t>
  </si>
  <si>
    <t>Miscellaneous  *</t>
  </si>
  <si>
    <t>Summ app</t>
  </si>
  <si>
    <t>sum app</t>
  </si>
  <si>
    <t xml:space="preserve">The specifik energyconsumption per appliance calculated from the energyforcast in the line above and the forcast of the ownershiplevel </t>
  </si>
  <si>
    <t xml:space="preserve">first data  when the miscellaneous was treated as one appliance </t>
  </si>
  <si>
    <t>percent Miscellaneous</t>
  </si>
  <si>
    <t>Relativ</t>
  </si>
  <si>
    <t>SUM</t>
  </si>
  <si>
    <t>Andet</t>
  </si>
  <si>
    <t>Akvarier</t>
  </si>
  <si>
    <t>Drænpumper</t>
  </si>
  <si>
    <t>El-legetøj</t>
  </si>
  <si>
    <t>Fitnessudstyr</t>
  </si>
  <si>
    <t>Tablets o.lign.</t>
  </si>
  <si>
    <t>Hobbyværktøj</t>
  </si>
  <si>
    <t>Elevationsseng</t>
  </si>
  <si>
    <t>Telefonsvarer</t>
  </si>
  <si>
    <t>Trådløs telefon</t>
  </si>
  <si>
    <t>Tyverialarm</t>
  </si>
  <si>
    <t>Håndstøvsuger</t>
  </si>
  <si>
    <t>Robotstøvsuger</t>
  </si>
  <si>
    <t>Ændr. pct p.a.</t>
  </si>
  <si>
    <t xml:space="preserve">Ownership level </t>
  </si>
  <si>
    <t>difference in rate p.a.</t>
  </si>
  <si>
    <t xml:space="preserve">The projections are made raising( 1 + rate ) in the number of years times( from the last year given)  the ownershiplevel in the last year given    </t>
  </si>
  <si>
    <t>Bestand, øvrige apparater</t>
  </si>
  <si>
    <t>DKE</t>
  </si>
  <si>
    <t>units/hh</t>
  </si>
  <si>
    <t xml:space="preserve">Antal apperater </t>
  </si>
  <si>
    <t xml:space="preserve">Miscellaneous </t>
  </si>
  <si>
    <t xml:space="preserve">Energyconsumption total </t>
  </si>
  <si>
    <t>Multy storey buildings MB</t>
  </si>
  <si>
    <t>Detached Buildings DB</t>
  </si>
  <si>
    <t>Specific Energy consumption</t>
  </si>
  <si>
    <t>Ownershiplevel</t>
  </si>
  <si>
    <t xml:space="preserve">Total ownership level </t>
  </si>
  <si>
    <t>Specific energyconsumption ( kWh/y/app)</t>
  </si>
  <si>
    <t>Total energyconsumption ( kWh/y)</t>
  </si>
  <si>
    <t>Yearly consumption for a average hh for all the appliances in a group, devided on appliance group</t>
  </si>
  <si>
    <t>Yearly specific energy consumption for an average hh for each appliances [kST/1000] , devided on appliance group</t>
  </si>
  <si>
    <t>EFF Improvments</t>
  </si>
  <si>
    <t>Year</t>
  </si>
  <si>
    <t>Pset_PN</t>
  </si>
  <si>
    <t>Detached building</t>
  </si>
  <si>
    <t>Multistorey building</t>
  </si>
  <si>
    <t>RACELCN1</t>
  </si>
  <si>
    <t>RAKELCN1</t>
  </si>
  <si>
    <t>RAEELCN1</t>
  </si>
  <si>
    <t>RALELCN1</t>
  </si>
  <si>
    <t>RAOELCN1</t>
  </si>
  <si>
    <t>RARELCN1</t>
  </si>
  <si>
    <t>RAMELCN1</t>
  </si>
  <si>
    <t>Trans - Insert</t>
  </si>
  <si>
    <t>~TFM_INS</t>
  </si>
  <si>
    <t>TimeSlice</t>
  </si>
  <si>
    <t>LimType</t>
  </si>
  <si>
    <t>Attribute</t>
  </si>
  <si>
    <t>DKW</t>
  </si>
  <si>
    <t>Cset_Set</t>
  </si>
  <si>
    <t>Cset_CN</t>
  </si>
  <si>
    <t>*Unit</t>
  </si>
  <si>
    <t>COM_PROJ</t>
  </si>
  <si>
    <t>DEM</t>
  </si>
  <si>
    <t>RADBC</t>
  </si>
  <si>
    <t>RADBK</t>
  </si>
  <si>
    <t>RADBE</t>
  </si>
  <si>
    <t>RADBL</t>
  </si>
  <si>
    <t>RADBO</t>
  </si>
  <si>
    <t>RADBR</t>
  </si>
  <si>
    <t>RADBM</t>
  </si>
  <si>
    <t>RAMBC</t>
  </si>
  <si>
    <t>RAMBK</t>
  </si>
  <si>
    <t>RAMBE</t>
  </si>
  <si>
    <t>RAMBL</t>
  </si>
  <si>
    <t>RAMBO</t>
  </si>
  <si>
    <t>RAMBR</t>
  </si>
  <si>
    <t>RAMBM</t>
  </si>
  <si>
    <t>RAD*,RAM*</t>
  </si>
  <si>
    <t>ACT [kST]</t>
  </si>
  <si>
    <t xml:space="preserve">This sheet should be copied to  SubRes_NewAPP_Trans.xlsx </t>
  </si>
  <si>
    <t xml:space="preserve">This sheet should be copied to "Scen_DEM_FR_APP-TRA-HOU.xlsx" </t>
  </si>
  <si>
    <t xml:space="preserve">Or is copied from DOCUMENTATION  "udv ELM-projection_all_years_Troels20140218rin3 .xlsx"   --- depending on which file you are looking in </t>
  </si>
  <si>
    <t xml:space="preserve">Or is copied from DOCUMENTATION "udv ELM-projection_all_years_Troels20140218rin3 .xlsx"   --- depending on which file you are looking in </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</si>
</sst>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41" formatCode="_ * #,##0_ ;_ * \-#,##0_ ;_ * &quot;-&quot;_ ;_ @_ "/>
    <numFmt numFmtId="43" formatCode="_ * #,##0.00_ ;_ * \-#,##0.00_ ;_ * &quot;-&quot;??_ ;_ @_ "/>
    <numFmt numFmtId="164" formatCode="0.0"/>
    <numFmt numFmtId="165" formatCode="0.000"/>
    <numFmt numFmtId="166" formatCode="_-[$€-2]\ * #,##0.00_-;\-[$€-2]\ * #,##0.00_-;_-[$€-2]\ * &quot;-&quot;??_-"/>
    <numFmt numFmtId="167" formatCode="_-&quot;€&quot;\ * #,##0.00_-;\-&quot;€&quot;\ * #,##0.00_-;_-&quot;€&quot;\ * &quot;-&quot;??_-;_-@_-"/>
    <numFmt numFmtId="168" formatCode="_([$€]* #,##0.00_);_([$€]* \(#,##0.00\);_([$€]* &quot;-&quot;??_);_(@_)"/>
    <numFmt numFmtId="169" formatCode="#,##0;\-\ #,##0;_-\ &quot;- &quot;"/>
  </numFmts>
  <fonts count="48" x14ac:knownFonts="1">
    <font>
      <sz val="11"/>
      <color theme="1"/>
      <name val="Calibri"/>
      <family val="2"/>
      <scheme val="minor"/>
    </font>
    <font>
      <b/>
      <sz val="11"/>
      <color theme="3"/>
      <name val="Calibri"/>
      <family val="2"/>
      <scheme val="minor"/>
    </font>
    <font>
      <sz val="9"/>
      <color indexed="81"/>
      <name val="Tahoma"/>
      <family val="2"/>
    </font>
    <font>
      <b/>
      <sz val="9"/>
      <color indexed="81"/>
      <name val="Tahoma"/>
      <family val="2"/>
    </font>
    <font>
      <sz val="11"/>
      <color rgb="FFFF0000"/>
      <name val="Calibri"/>
      <family val="2"/>
      <scheme val="minor"/>
    </font>
    <font>
      <sz val="11"/>
      <color rgb="FF7030A0"/>
      <name val="Calibri"/>
      <family val="2"/>
      <scheme val="minor"/>
    </font>
    <font>
      <b/>
      <sz val="16"/>
      <color rgb="FF000000"/>
      <name val="Calibri"/>
      <family val="2"/>
      <scheme val="minor"/>
    </font>
    <font>
      <b/>
      <sz val="11"/>
      <color theme="1"/>
      <name val="Calibri"/>
      <family val="2"/>
      <scheme val="minor"/>
    </font>
    <font>
      <sz val="8"/>
      <name val="Calibri"/>
      <family val="2"/>
    </font>
    <font>
      <sz val="11"/>
      <name val="Calibri"/>
      <family val="2"/>
      <scheme val="minor"/>
    </font>
    <font>
      <b/>
      <sz val="11"/>
      <color rgb="FFFF0000"/>
      <name val="Calibri"/>
      <family val="2"/>
      <scheme val="minor"/>
    </font>
    <font>
      <sz val="11"/>
      <color theme="9" tint="-0.499984740745262"/>
      <name val="Calibri"/>
      <family val="2"/>
      <scheme val="minor"/>
    </font>
    <font>
      <sz val="11"/>
      <color theme="1"/>
      <name val="Calibri"/>
      <family val="2"/>
      <scheme val="minor"/>
    </font>
    <font>
      <b/>
      <i/>
      <sz val="11"/>
      <color theme="5"/>
      <name val="Calibri"/>
      <family val="2"/>
      <scheme val="minor"/>
    </font>
    <font>
      <i/>
      <sz val="11"/>
      <color theme="1"/>
      <name val="Calibri"/>
      <family val="2"/>
      <scheme val="minor"/>
    </font>
    <font>
      <i/>
      <sz val="11"/>
      <color rgb="FFFF0000"/>
      <name val="Calibri"/>
      <family val="2"/>
      <scheme val="minor"/>
    </font>
    <font>
      <sz val="10"/>
      <name val="Arial"/>
      <family val="2"/>
    </font>
    <font>
      <b/>
      <sz val="10"/>
      <name val="Arial"/>
      <family val="2"/>
    </font>
    <font>
      <sz val="10"/>
      <color rgb="FFFF0000"/>
      <name val="Arial"/>
      <family val="2"/>
    </font>
    <font>
      <b/>
      <sz val="10"/>
      <color indexed="12"/>
      <name val="Arial"/>
      <family val="2"/>
    </font>
    <font>
      <b/>
      <sz val="8"/>
      <color indexed="81"/>
      <name val="Tahoma"/>
      <family val="2"/>
    </font>
    <font>
      <sz val="11"/>
      <color indexed="8"/>
      <name val="Calibri"/>
      <family val="2"/>
    </font>
    <font>
      <sz val="11"/>
      <color indexed="9"/>
      <name val="Calibri"/>
      <family val="2"/>
    </font>
    <font>
      <sz val="9"/>
      <color indexed="8"/>
      <name val="Times New Roman"/>
      <family val="1"/>
    </font>
    <font>
      <sz val="10"/>
      <color rgb="FF9C0006"/>
      <name val="Calibri"/>
      <family val="2"/>
    </font>
    <font>
      <b/>
      <sz val="11"/>
      <color indexed="52"/>
      <name val="Calibri"/>
      <family val="2"/>
    </font>
    <font>
      <sz val="11"/>
      <color indexed="52"/>
      <name val="Calibri"/>
      <family val="2"/>
    </font>
    <font>
      <b/>
      <sz val="11"/>
      <color indexed="9"/>
      <name val="Calibri"/>
      <family val="2"/>
    </font>
    <font>
      <sz val="10"/>
      <name val="Arial"/>
      <family val="2"/>
      <charset val="204"/>
    </font>
    <font>
      <sz val="10"/>
      <name val="Helv"/>
    </font>
    <font>
      <sz val="9"/>
      <name val="Times New Roman"/>
      <family val="1"/>
    </font>
    <font>
      <sz val="11"/>
      <color indexed="62"/>
      <name val="Calibri"/>
      <family val="2"/>
    </font>
    <font>
      <sz val="10"/>
      <name val="MS Sans Serif"/>
      <family val="2"/>
    </font>
    <font>
      <sz val="11"/>
      <color indexed="60"/>
      <name val="Calibri"/>
      <family val="2"/>
    </font>
    <font>
      <sz val="11"/>
      <color theme="1"/>
      <name val="Calibri"/>
      <family val="2"/>
    </font>
    <font>
      <sz val="10"/>
      <color theme="1"/>
      <name val="Calibri"/>
      <family val="2"/>
    </font>
    <font>
      <b/>
      <sz val="9"/>
      <name val="Times New Roman"/>
      <family val="1"/>
    </font>
    <font>
      <sz val="10"/>
      <name val="Courier"/>
      <family val="3"/>
    </font>
    <font>
      <b/>
      <sz val="11"/>
      <color indexed="63"/>
      <name val="Calibri"/>
      <family val="2"/>
    </font>
    <font>
      <sz val="11"/>
      <color indexed="10"/>
      <name val="Calibri"/>
      <family val="2"/>
    </font>
    <font>
      <i/>
      <sz val="11"/>
      <color indexed="23"/>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b/>
      <sz val="11"/>
      <color indexed="8"/>
      <name val="Calibri"/>
      <family val="2"/>
    </font>
    <font>
      <sz val="11"/>
      <color indexed="20"/>
      <name val="Calibri"/>
      <family val="2"/>
    </font>
    <font>
      <sz val="11"/>
      <color indexed="17"/>
      <name val="Calibri"/>
      <family val="2"/>
    </font>
  </fonts>
  <fills count="40">
    <fill>
      <patternFill patternType="none"/>
    </fill>
    <fill>
      <patternFill patternType="gray125"/>
    </fill>
    <fill>
      <patternFill patternType="solid">
        <fgColor theme="7"/>
        <bgColor indexed="64"/>
      </patternFill>
    </fill>
    <fill>
      <patternFill patternType="solid">
        <fgColor indexed="42"/>
        <bgColor indexed="64"/>
      </patternFill>
    </fill>
    <fill>
      <patternFill patternType="solid">
        <fgColor theme="1" tint="0.499984740745262"/>
        <bgColor indexed="64"/>
      </patternFill>
    </fill>
    <fill>
      <patternFill patternType="solid">
        <fgColor rgb="FFFFFF00"/>
        <bgColor indexed="64"/>
      </patternFill>
    </fill>
    <fill>
      <patternFill patternType="solid">
        <fgColor rgb="FFFFC000"/>
        <bgColor indexed="64"/>
      </patternFill>
    </fill>
    <fill>
      <patternFill patternType="solid">
        <fgColor theme="5" tint="0.59999389629810485"/>
        <bgColor indexed="64"/>
      </patternFill>
    </fill>
    <fill>
      <patternFill patternType="solid">
        <fgColor theme="6" tint="0.39997558519241921"/>
        <bgColor indexed="64"/>
      </patternFill>
    </fill>
    <fill>
      <patternFill patternType="solid">
        <fgColor theme="5" tint="0.39997558519241921"/>
        <bgColor indexed="64"/>
      </patternFill>
    </fill>
    <fill>
      <patternFill patternType="solid">
        <fgColor theme="2"/>
        <bgColor indexed="64"/>
      </patternFill>
    </fill>
    <fill>
      <patternFill patternType="solid">
        <fgColor indexed="43"/>
        <bgColor indexed="64"/>
      </patternFill>
    </fill>
    <fill>
      <patternFill patternType="solid">
        <fgColor rgb="FF92D050"/>
        <bgColor indexed="64"/>
      </patternFill>
    </fill>
    <fill>
      <patternFill patternType="solid">
        <fgColor rgb="FFFFC7CE"/>
      </patternFill>
    </fill>
    <fill>
      <patternFill patternType="solid">
        <fgColor indexed="44"/>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47"/>
        <bgColor indexed="64"/>
      </patternFill>
    </fill>
    <fill>
      <patternFill patternType="solid">
        <fgColor indexed="22"/>
      </patternFill>
    </fill>
    <fill>
      <patternFill patternType="solid">
        <fgColor indexed="55"/>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43"/>
      </patternFill>
    </fill>
    <fill>
      <patternFill patternType="solid">
        <fgColor indexed="55"/>
        <bgColor indexed="64"/>
      </patternFill>
    </fill>
    <fill>
      <patternFill patternType="solid">
        <fgColor indexed="26"/>
      </patternFill>
    </fill>
    <fill>
      <patternFill patternType="solid">
        <fgColor theme="9" tint="0.59999389629810485"/>
        <bgColor indexed="64"/>
      </patternFill>
    </fill>
  </fills>
  <borders count="30">
    <border>
      <left/>
      <right/>
      <top/>
      <bottom/>
      <diagonal/>
    </border>
    <border>
      <left/>
      <right/>
      <top/>
      <bottom style="medium">
        <color theme="4" tint="0.39997558519241921"/>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medium">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style="thin">
        <color indexed="64"/>
      </left>
      <right style="medium">
        <color indexed="64"/>
      </right>
      <top style="medium">
        <color indexed="64"/>
      </top>
      <bottom/>
      <diagonal/>
    </border>
    <border>
      <left style="thin">
        <color indexed="64"/>
      </left>
      <right style="thin">
        <color indexed="64"/>
      </right>
      <top style="medium">
        <color indexed="64"/>
      </top>
      <bottom/>
      <diagonal/>
    </border>
    <border>
      <left style="medium">
        <color indexed="64"/>
      </left>
      <right style="thin">
        <color indexed="64"/>
      </right>
      <top style="medium">
        <color indexed="64"/>
      </top>
      <bottom/>
      <diagonal/>
    </border>
    <border>
      <left style="thin">
        <color indexed="64"/>
      </left>
      <right style="thin">
        <color indexed="64"/>
      </right>
      <top style="thin">
        <color indexed="64"/>
      </top>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style="medium">
        <color indexed="64"/>
      </left>
      <right/>
      <top style="thin">
        <color indexed="64"/>
      </top>
      <bottom style="thin">
        <color indexed="64"/>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s>
  <cellStyleXfs count="1525">
    <xf numFmtId="0" fontId="0" fillId="0" borderId="0"/>
    <xf numFmtId="0" fontId="1" fillId="0" borderId="1" applyNumberFormat="0" applyFill="0" applyAlignment="0" applyProtection="0"/>
    <xf numFmtId="0" fontId="1" fillId="0" borderId="0" applyNumberFormat="0" applyFill="0" applyBorder="0" applyAlignment="0" applyProtection="0"/>
    <xf numFmtId="9" fontId="12" fillId="0" borderId="0" applyFont="0" applyFill="0" applyBorder="0" applyAlignment="0" applyProtection="0"/>
    <xf numFmtId="0" fontId="16" fillId="0" borderId="0"/>
    <xf numFmtId="0" fontId="21" fillId="15" borderId="0" applyNumberFormat="0" applyBorder="0" applyAlignment="0" applyProtection="0"/>
    <xf numFmtId="0" fontId="21" fillId="16" borderId="0" applyNumberFormat="0" applyBorder="0" applyAlignment="0" applyProtection="0"/>
    <xf numFmtId="0" fontId="21" fillId="17" borderId="0" applyNumberFormat="0" applyBorder="0" applyAlignment="0" applyProtection="0"/>
    <xf numFmtId="0" fontId="21" fillId="18" borderId="0" applyNumberFormat="0" applyBorder="0" applyAlignment="0" applyProtection="0"/>
    <xf numFmtId="0" fontId="21" fillId="19" borderId="0" applyNumberFormat="0" applyBorder="0" applyAlignment="0" applyProtection="0"/>
    <xf numFmtId="0" fontId="21" fillId="20" borderId="0" applyNumberFormat="0" applyBorder="0" applyAlignment="0" applyProtection="0"/>
    <xf numFmtId="0" fontId="21" fillId="21" borderId="0" applyNumberFormat="0" applyBorder="0" applyAlignment="0" applyProtection="0"/>
    <xf numFmtId="0" fontId="21" fillId="22" borderId="0" applyNumberFormat="0" applyBorder="0" applyAlignment="0" applyProtection="0"/>
    <xf numFmtId="0" fontId="21" fillId="23" borderId="0" applyNumberFormat="0" applyBorder="0" applyAlignment="0" applyProtection="0"/>
    <xf numFmtId="0" fontId="21" fillId="18" borderId="0" applyNumberFormat="0" applyBorder="0" applyAlignment="0" applyProtection="0"/>
    <xf numFmtId="0" fontId="21" fillId="21" borderId="0" applyNumberFormat="0" applyBorder="0" applyAlignment="0" applyProtection="0"/>
    <xf numFmtId="0" fontId="21" fillId="24" borderId="0" applyNumberFormat="0" applyBorder="0" applyAlignment="0" applyProtection="0"/>
    <xf numFmtId="0" fontId="16" fillId="0" borderId="0" applyNumberFormat="0" applyFont="0" applyFill="0" applyBorder="0" applyProtection="0">
      <alignment horizontal="left" vertical="center" indent="5"/>
    </xf>
    <xf numFmtId="0" fontId="22" fillId="25" borderId="0" applyNumberFormat="0" applyBorder="0" applyAlignment="0" applyProtection="0"/>
    <xf numFmtId="0" fontId="22" fillId="22" borderId="0" applyNumberFormat="0" applyBorder="0" applyAlignment="0" applyProtection="0"/>
    <xf numFmtId="0" fontId="22" fillId="23" borderId="0" applyNumberFormat="0" applyBorder="0" applyAlignment="0" applyProtection="0"/>
    <xf numFmtId="0" fontId="22" fillId="26" borderId="0" applyNumberFormat="0" applyBorder="0" applyAlignment="0" applyProtection="0"/>
    <xf numFmtId="0" fontId="22" fillId="27" borderId="0" applyNumberFormat="0" applyBorder="0" applyAlignment="0" applyProtection="0"/>
    <xf numFmtId="0" fontId="22" fillId="28" borderId="0" applyNumberFormat="0" applyBorder="0" applyAlignment="0" applyProtection="0"/>
    <xf numFmtId="4" fontId="23" fillId="29" borderId="2">
      <alignment horizontal="right" vertical="center"/>
    </xf>
    <xf numFmtId="4" fontId="23" fillId="29" borderId="2">
      <alignment horizontal="right" vertical="center"/>
    </xf>
    <xf numFmtId="0" fontId="24" fillId="13" borderId="0" applyNumberFormat="0" applyBorder="0" applyAlignment="0" applyProtection="0"/>
    <xf numFmtId="0" fontId="25" fillId="30" borderId="20" applyNumberFormat="0" applyAlignment="0" applyProtection="0"/>
    <xf numFmtId="0" fontId="26" fillId="0" borderId="21" applyNumberFormat="0" applyFill="0" applyAlignment="0" applyProtection="0"/>
    <xf numFmtId="0" fontId="27" fillId="31" borderId="22" applyNumberFormat="0" applyAlignment="0" applyProtection="0"/>
    <xf numFmtId="0" fontId="22" fillId="32" borderId="0" applyNumberFormat="0" applyBorder="0" applyAlignment="0" applyProtection="0"/>
    <xf numFmtId="0" fontId="22" fillId="33" borderId="0" applyNumberFormat="0" applyBorder="0" applyAlignment="0" applyProtection="0"/>
    <xf numFmtId="0" fontId="22" fillId="34" borderId="0" applyNumberFormat="0" applyBorder="0" applyAlignment="0" applyProtection="0"/>
    <xf numFmtId="0" fontId="22" fillId="26" borderId="0" applyNumberFormat="0" applyBorder="0" applyAlignment="0" applyProtection="0"/>
    <xf numFmtId="0" fontId="22" fillId="27" borderId="0" applyNumberFormat="0" applyBorder="0" applyAlignment="0" applyProtection="0"/>
    <xf numFmtId="0" fontId="22" fillId="35" borderId="0" applyNumberFormat="0" applyBorder="0" applyAlignment="0" applyProtection="0"/>
    <xf numFmtId="43" fontId="16"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6" fillId="0" borderId="0" applyFont="0" applyFill="0" applyBorder="0" applyAlignment="0" applyProtection="0"/>
    <xf numFmtId="43" fontId="28" fillId="0" borderId="0" applyFont="0" applyFill="0" applyBorder="0" applyAlignment="0" applyProtection="0"/>
    <xf numFmtId="43" fontId="16" fillId="0" borderId="0" applyFont="0" applyFill="0" applyBorder="0" applyAlignment="0" applyProtection="0"/>
    <xf numFmtId="0" fontId="29" fillId="0" borderId="0"/>
    <xf numFmtId="0" fontId="30" fillId="0" borderId="23">
      <alignment horizontal="left" vertical="center" wrapText="1" indent="2"/>
    </xf>
    <xf numFmtId="166" fontId="16" fillId="0" borderId="0" applyFont="0" applyFill="0" applyBorder="0" applyAlignment="0" applyProtection="0"/>
    <xf numFmtId="167" fontId="16" fillId="0" borderId="0" applyFont="0" applyFill="0" applyBorder="0" applyAlignment="0" applyProtection="0"/>
    <xf numFmtId="167" fontId="16" fillId="0" borderId="0" applyFont="0" applyFill="0" applyBorder="0" applyAlignment="0" applyProtection="0"/>
    <xf numFmtId="167" fontId="28" fillId="0" borderId="0" applyFont="0" applyFill="0" applyBorder="0" applyAlignment="0" applyProtection="0"/>
    <xf numFmtId="167" fontId="28" fillId="0" borderId="0" applyFont="0" applyFill="0" applyBorder="0" applyAlignment="0" applyProtection="0"/>
    <xf numFmtId="167" fontId="28" fillId="0" borderId="0" applyFont="0" applyFill="0" applyBorder="0" applyAlignment="0" applyProtection="0"/>
    <xf numFmtId="167" fontId="28" fillId="0" borderId="0" applyFont="0" applyFill="0" applyBorder="0" applyAlignment="0" applyProtection="0"/>
    <xf numFmtId="167" fontId="16" fillId="0" borderId="0" applyFont="0" applyFill="0" applyBorder="0" applyAlignment="0" applyProtection="0"/>
    <xf numFmtId="167" fontId="16" fillId="0" borderId="0" applyFont="0" applyFill="0" applyBorder="0" applyAlignment="0" applyProtection="0"/>
    <xf numFmtId="167" fontId="28" fillId="0" borderId="0" applyFont="0" applyFill="0" applyBorder="0" applyAlignment="0" applyProtection="0"/>
    <xf numFmtId="167" fontId="28" fillId="0" borderId="0" applyFont="0" applyFill="0" applyBorder="0" applyAlignment="0" applyProtection="0"/>
    <xf numFmtId="167" fontId="28" fillId="0" borderId="0" applyFont="0" applyFill="0" applyBorder="0" applyAlignment="0" applyProtection="0"/>
    <xf numFmtId="167" fontId="28" fillId="0" borderId="0" applyFont="0" applyFill="0" applyBorder="0" applyAlignment="0" applyProtection="0"/>
    <xf numFmtId="167" fontId="16" fillId="0" borderId="0" applyFont="0" applyFill="0" applyBorder="0" applyAlignment="0" applyProtection="0"/>
    <xf numFmtId="167" fontId="16" fillId="0" borderId="0" applyFont="0" applyFill="0" applyBorder="0" applyAlignment="0" applyProtection="0"/>
    <xf numFmtId="167" fontId="28" fillId="0" borderId="0" applyFont="0" applyFill="0" applyBorder="0" applyAlignment="0" applyProtection="0"/>
    <xf numFmtId="167" fontId="28" fillId="0" borderId="0" applyFont="0" applyFill="0" applyBorder="0" applyAlignment="0" applyProtection="0"/>
    <xf numFmtId="167" fontId="28" fillId="0" borderId="0" applyFont="0" applyFill="0" applyBorder="0" applyAlignment="0" applyProtection="0"/>
    <xf numFmtId="167" fontId="28" fillId="0" borderId="0" applyFont="0" applyFill="0" applyBorder="0" applyAlignment="0" applyProtection="0"/>
    <xf numFmtId="167" fontId="16" fillId="0" borderId="0" applyFont="0" applyFill="0" applyBorder="0" applyAlignment="0" applyProtection="0"/>
    <xf numFmtId="167" fontId="16" fillId="0" borderId="0" applyFont="0" applyFill="0" applyBorder="0" applyAlignment="0" applyProtection="0"/>
    <xf numFmtId="167" fontId="28" fillId="0" borderId="0" applyFont="0" applyFill="0" applyBorder="0" applyAlignment="0" applyProtection="0"/>
    <xf numFmtId="167" fontId="28" fillId="0" borderId="0" applyFont="0" applyFill="0" applyBorder="0" applyAlignment="0" applyProtection="0"/>
    <xf numFmtId="167" fontId="28" fillId="0" borderId="0" applyFont="0" applyFill="0" applyBorder="0" applyAlignment="0" applyProtection="0"/>
    <xf numFmtId="167" fontId="28" fillId="0" borderId="0" applyFont="0" applyFill="0" applyBorder="0" applyAlignment="0" applyProtection="0"/>
    <xf numFmtId="167" fontId="16" fillId="0" borderId="0" applyFont="0" applyFill="0" applyBorder="0" applyAlignment="0" applyProtection="0"/>
    <xf numFmtId="167" fontId="16" fillId="0" borderId="0" applyFont="0" applyFill="0" applyBorder="0" applyAlignment="0" applyProtection="0"/>
    <xf numFmtId="167" fontId="28" fillId="0" borderId="0" applyFont="0" applyFill="0" applyBorder="0" applyAlignment="0" applyProtection="0"/>
    <xf numFmtId="167" fontId="28" fillId="0" borderId="0" applyFont="0" applyFill="0" applyBorder="0" applyAlignment="0" applyProtection="0"/>
    <xf numFmtId="167" fontId="28" fillId="0" borderId="0" applyFont="0" applyFill="0" applyBorder="0" applyAlignment="0" applyProtection="0"/>
    <xf numFmtId="167" fontId="28" fillId="0" borderId="0" applyFont="0" applyFill="0" applyBorder="0" applyAlignment="0" applyProtection="0"/>
    <xf numFmtId="167" fontId="16" fillId="0" borderId="0" applyFont="0" applyFill="0" applyBorder="0" applyAlignment="0" applyProtection="0"/>
    <xf numFmtId="167" fontId="16" fillId="0" borderId="0" applyFont="0" applyFill="0" applyBorder="0" applyAlignment="0" applyProtection="0"/>
    <xf numFmtId="167" fontId="28" fillId="0" borderId="0" applyFont="0" applyFill="0" applyBorder="0" applyAlignment="0" applyProtection="0"/>
    <xf numFmtId="167" fontId="28" fillId="0" borderId="0" applyFont="0" applyFill="0" applyBorder="0" applyAlignment="0" applyProtection="0"/>
    <xf numFmtId="167" fontId="28" fillId="0" borderId="0" applyFont="0" applyFill="0" applyBorder="0" applyAlignment="0" applyProtection="0"/>
    <xf numFmtId="167" fontId="28" fillId="0" borderId="0" applyFont="0" applyFill="0" applyBorder="0" applyAlignment="0" applyProtection="0"/>
    <xf numFmtId="167" fontId="16" fillId="0" borderId="0" applyFont="0" applyFill="0" applyBorder="0" applyAlignment="0" applyProtection="0"/>
    <xf numFmtId="167" fontId="16" fillId="0" borderId="0" applyFont="0" applyFill="0" applyBorder="0" applyAlignment="0" applyProtection="0"/>
    <xf numFmtId="167" fontId="28" fillId="0" borderId="0" applyFont="0" applyFill="0" applyBorder="0" applyAlignment="0" applyProtection="0"/>
    <xf numFmtId="167" fontId="28" fillId="0" borderId="0" applyFont="0" applyFill="0" applyBorder="0" applyAlignment="0" applyProtection="0"/>
    <xf numFmtId="167" fontId="28" fillId="0" borderId="0" applyFont="0" applyFill="0" applyBorder="0" applyAlignment="0" applyProtection="0"/>
    <xf numFmtId="167" fontId="28" fillId="0" borderId="0" applyFont="0" applyFill="0" applyBorder="0" applyAlignment="0" applyProtection="0"/>
    <xf numFmtId="167" fontId="16" fillId="0" borderId="0" applyFont="0" applyFill="0" applyBorder="0" applyAlignment="0" applyProtection="0"/>
    <xf numFmtId="167" fontId="16" fillId="0" borderId="0" applyFont="0" applyFill="0" applyBorder="0" applyAlignment="0" applyProtection="0"/>
    <xf numFmtId="167" fontId="28" fillId="0" borderId="0" applyFont="0" applyFill="0" applyBorder="0" applyAlignment="0" applyProtection="0"/>
    <xf numFmtId="167" fontId="28" fillId="0" borderId="0" applyFont="0" applyFill="0" applyBorder="0" applyAlignment="0" applyProtection="0"/>
    <xf numFmtId="167" fontId="28" fillId="0" borderId="0" applyFont="0" applyFill="0" applyBorder="0" applyAlignment="0" applyProtection="0"/>
    <xf numFmtId="167" fontId="28" fillId="0" borderId="0" applyFont="0" applyFill="0" applyBorder="0" applyAlignment="0" applyProtection="0"/>
    <xf numFmtId="167" fontId="16" fillId="0" borderId="0" applyFont="0" applyFill="0" applyBorder="0" applyAlignment="0" applyProtection="0"/>
    <xf numFmtId="167" fontId="16" fillId="0" borderId="0" applyFont="0" applyFill="0" applyBorder="0" applyAlignment="0" applyProtection="0"/>
    <xf numFmtId="167" fontId="28" fillId="0" borderId="0" applyFont="0" applyFill="0" applyBorder="0" applyAlignment="0" applyProtection="0"/>
    <xf numFmtId="167" fontId="28" fillId="0" borderId="0" applyFont="0" applyFill="0" applyBorder="0" applyAlignment="0" applyProtection="0"/>
    <xf numFmtId="167" fontId="28" fillId="0" borderId="0" applyFont="0" applyFill="0" applyBorder="0" applyAlignment="0" applyProtection="0"/>
    <xf numFmtId="167" fontId="28" fillId="0" borderId="0" applyFont="0" applyFill="0" applyBorder="0" applyAlignment="0" applyProtection="0"/>
    <xf numFmtId="167" fontId="16" fillId="0" borderId="0" applyFont="0" applyFill="0" applyBorder="0" applyAlignment="0" applyProtection="0"/>
    <xf numFmtId="167" fontId="16" fillId="0" borderId="0" applyFont="0" applyFill="0" applyBorder="0" applyAlignment="0" applyProtection="0"/>
    <xf numFmtId="167" fontId="28" fillId="0" borderId="0" applyFont="0" applyFill="0" applyBorder="0" applyAlignment="0" applyProtection="0"/>
    <xf numFmtId="167" fontId="28" fillId="0" borderId="0" applyFont="0" applyFill="0" applyBorder="0" applyAlignment="0" applyProtection="0"/>
    <xf numFmtId="167" fontId="28" fillId="0" borderId="0" applyFont="0" applyFill="0" applyBorder="0" applyAlignment="0" applyProtection="0"/>
    <xf numFmtId="167" fontId="28" fillId="0" borderId="0" applyFont="0" applyFill="0" applyBorder="0" applyAlignment="0" applyProtection="0"/>
    <xf numFmtId="167" fontId="16" fillId="0" borderId="0" applyFont="0" applyFill="0" applyBorder="0" applyAlignment="0" applyProtection="0"/>
    <xf numFmtId="167" fontId="16" fillId="0" borderId="0" applyFont="0" applyFill="0" applyBorder="0" applyAlignment="0" applyProtection="0"/>
    <xf numFmtId="167" fontId="28" fillId="0" borderId="0" applyFont="0" applyFill="0" applyBorder="0" applyAlignment="0" applyProtection="0"/>
    <xf numFmtId="167" fontId="28" fillId="0" borderId="0" applyFont="0" applyFill="0" applyBorder="0" applyAlignment="0" applyProtection="0"/>
    <xf numFmtId="167" fontId="28" fillId="0" borderId="0" applyFont="0" applyFill="0" applyBorder="0" applyAlignment="0" applyProtection="0"/>
    <xf numFmtId="167" fontId="28" fillId="0" borderId="0" applyFont="0" applyFill="0" applyBorder="0" applyAlignment="0" applyProtection="0"/>
    <xf numFmtId="167" fontId="16" fillId="0" borderId="0" applyFont="0" applyFill="0" applyBorder="0" applyAlignment="0" applyProtection="0"/>
    <xf numFmtId="167" fontId="16" fillId="0" borderId="0" applyFont="0" applyFill="0" applyBorder="0" applyAlignment="0" applyProtection="0"/>
    <xf numFmtId="167" fontId="28" fillId="0" borderId="0" applyFont="0" applyFill="0" applyBorder="0" applyAlignment="0" applyProtection="0"/>
    <xf numFmtId="167" fontId="28" fillId="0" borderId="0" applyFont="0" applyFill="0" applyBorder="0" applyAlignment="0" applyProtection="0"/>
    <xf numFmtId="167" fontId="28" fillId="0" borderId="0" applyFont="0" applyFill="0" applyBorder="0" applyAlignment="0" applyProtection="0"/>
    <xf numFmtId="167" fontId="28" fillId="0" borderId="0" applyFont="0" applyFill="0" applyBorder="0" applyAlignment="0" applyProtection="0"/>
    <xf numFmtId="167" fontId="16" fillId="0" borderId="0" applyFont="0" applyFill="0" applyBorder="0" applyAlignment="0" applyProtection="0"/>
    <xf numFmtId="167" fontId="16" fillId="0" borderId="0" applyFont="0" applyFill="0" applyBorder="0" applyAlignment="0" applyProtection="0"/>
    <xf numFmtId="167" fontId="28" fillId="0" borderId="0" applyFont="0" applyFill="0" applyBorder="0" applyAlignment="0" applyProtection="0"/>
    <xf numFmtId="167" fontId="28" fillId="0" borderId="0" applyFont="0" applyFill="0" applyBorder="0" applyAlignment="0" applyProtection="0"/>
    <xf numFmtId="167" fontId="28" fillId="0" borderId="0" applyFont="0" applyFill="0" applyBorder="0" applyAlignment="0" applyProtection="0"/>
    <xf numFmtId="167" fontId="28" fillId="0" borderId="0" applyFont="0" applyFill="0" applyBorder="0" applyAlignment="0" applyProtection="0"/>
    <xf numFmtId="167" fontId="16" fillId="0" borderId="0" applyFont="0" applyFill="0" applyBorder="0" applyAlignment="0" applyProtection="0"/>
    <xf numFmtId="167" fontId="16" fillId="0" borderId="0" applyFont="0" applyFill="0" applyBorder="0" applyAlignment="0" applyProtection="0"/>
    <xf numFmtId="167" fontId="28" fillId="0" borderId="0" applyFont="0" applyFill="0" applyBorder="0" applyAlignment="0" applyProtection="0"/>
    <xf numFmtId="167" fontId="28" fillId="0" borderId="0" applyFont="0" applyFill="0" applyBorder="0" applyAlignment="0" applyProtection="0"/>
    <xf numFmtId="167" fontId="28" fillId="0" borderId="0" applyFont="0" applyFill="0" applyBorder="0" applyAlignment="0" applyProtection="0"/>
    <xf numFmtId="167" fontId="28" fillId="0" borderId="0" applyFont="0" applyFill="0" applyBorder="0" applyAlignment="0" applyProtection="0"/>
    <xf numFmtId="167" fontId="16" fillId="0" borderId="0" applyFont="0" applyFill="0" applyBorder="0" applyAlignment="0" applyProtection="0"/>
    <xf numFmtId="167" fontId="16" fillId="0" borderId="0" applyFont="0" applyFill="0" applyBorder="0" applyAlignment="0" applyProtection="0"/>
    <xf numFmtId="167" fontId="28" fillId="0" borderId="0" applyFont="0" applyFill="0" applyBorder="0" applyAlignment="0" applyProtection="0"/>
    <xf numFmtId="167" fontId="28" fillId="0" borderId="0" applyFont="0" applyFill="0" applyBorder="0" applyAlignment="0" applyProtection="0"/>
    <xf numFmtId="167" fontId="28" fillId="0" borderId="0" applyFont="0" applyFill="0" applyBorder="0" applyAlignment="0" applyProtection="0"/>
    <xf numFmtId="167" fontId="28" fillId="0" borderId="0" applyFont="0" applyFill="0" applyBorder="0" applyAlignment="0" applyProtection="0"/>
    <xf numFmtId="167" fontId="16" fillId="0" borderId="0" applyFont="0" applyFill="0" applyBorder="0" applyAlignment="0" applyProtection="0"/>
    <xf numFmtId="167" fontId="16" fillId="0" borderId="0" applyFont="0" applyFill="0" applyBorder="0" applyAlignment="0" applyProtection="0"/>
    <xf numFmtId="167" fontId="28" fillId="0" borderId="0" applyFont="0" applyFill="0" applyBorder="0" applyAlignment="0" applyProtection="0"/>
    <xf numFmtId="167" fontId="28" fillId="0" borderId="0" applyFont="0" applyFill="0" applyBorder="0" applyAlignment="0" applyProtection="0"/>
    <xf numFmtId="167" fontId="28" fillId="0" borderId="0" applyFont="0" applyFill="0" applyBorder="0" applyAlignment="0" applyProtection="0"/>
    <xf numFmtId="167" fontId="28" fillId="0" borderId="0" applyFont="0" applyFill="0" applyBorder="0" applyAlignment="0" applyProtection="0"/>
    <xf numFmtId="167" fontId="16" fillId="0" borderId="0" applyFont="0" applyFill="0" applyBorder="0" applyAlignment="0" applyProtection="0"/>
    <xf numFmtId="167" fontId="16" fillId="0" borderId="0" applyFont="0" applyFill="0" applyBorder="0" applyAlignment="0" applyProtection="0"/>
    <xf numFmtId="167" fontId="28" fillId="0" borderId="0" applyFont="0" applyFill="0" applyBorder="0" applyAlignment="0" applyProtection="0"/>
    <xf numFmtId="167" fontId="28" fillId="0" borderId="0" applyFont="0" applyFill="0" applyBorder="0" applyAlignment="0" applyProtection="0"/>
    <xf numFmtId="167" fontId="28" fillId="0" borderId="0" applyFont="0" applyFill="0" applyBorder="0" applyAlignment="0" applyProtection="0"/>
    <xf numFmtId="167" fontId="28" fillId="0" borderId="0" applyFont="0" applyFill="0" applyBorder="0" applyAlignment="0" applyProtection="0"/>
    <xf numFmtId="167" fontId="16" fillId="0" borderId="0" applyFont="0" applyFill="0" applyBorder="0" applyAlignment="0" applyProtection="0"/>
    <xf numFmtId="167" fontId="16" fillId="0" borderId="0" applyFont="0" applyFill="0" applyBorder="0" applyAlignment="0" applyProtection="0"/>
    <xf numFmtId="167" fontId="28" fillId="0" borderId="0" applyFont="0" applyFill="0" applyBorder="0" applyAlignment="0" applyProtection="0"/>
    <xf numFmtId="167" fontId="28" fillId="0" borderId="0" applyFont="0" applyFill="0" applyBorder="0" applyAlignment="0" applyProtection="0"/>
    <xf numFmtId="167" fontId="28" fillId="0" borderId="0" applyFont="0" applyFill="0" applyBorder="0" applyAlignment="0" applyProtection="0"/>
    <xf numFmtId="167" fontId="28" fillId="0" borderId="0" applyFont="0" applyFill="0" applyBorder="0" applyAlignment="0" applyProtection="0"/>
    <xf numFmtId="167" fontId="16" fillId="0" borderId="0" applyFont="0" applyFill="0" applyBorder="0" applyAlignment="0" applyProtection="0"/>
    <xf numFmtId="167" fontId="16" fillId="0" borderId="0" applyFont="0" applyFill="0" applyBorder="0" applyAlignment="0" applyProtection="0"/>
    <xf numFmtId="167" fontId="28" fillId="0" borderId="0" applyFont="0" applyFill="0" applyBorder="0" applyAlignment="0" applyProtection="0"/>
    <xf numFmtId="167" fontId="28" fillId="0" borderId="0" applyFont="0" applyFill="0" applyBorder="0" applyAlignment="0" applyProtection="0"/>
    <xf numFmtId="167" fontId="28" fillId="0" borderId="0" applyFont="0" applyFill="0" applyBorder="0" applyAlignment="0" applyProtection="0"/>
    <xf numFmtId="167" fontId="28" fillId="0" borderId="0" applyFont="0" applyFill="0" applyBorder="0" applyAlignment="0" applyProtection="0"/>
    <xf numFmtId="167" fontId="16" fillId="0" borderId="0" applyFont="0" applyFill="0" applyBorder="0" applyAlignment="0" applyProtection="0"/>
    <xf numFmtId="167" fontId="16" fillId="0" borderId="0" applyFont="0" applyFill="0" applyBorder="0" applyAlignment="0" applyProtection="0"/>
    <xf numFmtId="167" fontId="28" fillId="0" borderId="0" applyFont="0" applyFill="0" applyBorder="0" applyAlignment="0" applyProtection="0"/>
    <xf numFmtId="167" fontId="28" fillId="0" borderId="0" applyFont="0" applyFill="0" applyBorder="0" applyAlignment="0" applyProtection="0"/>
    <xf numFmtId="167" fontId="28" fillId="0" borderId="0" applyFont="0" applyFill="0" applyBorder="0" applyAlignment="0" applyProtection="0"/>
    <xf numFmtId="167" fontId="28" fillId="0" borderId="0" applyFont="0" applyFill="0" applyBorder="0" applyAlignment="0" applyProtection="0"/>
    <xf numFmtId="167" fontId="16" fillId="0" borderId="0" applyFont="0" applyFill="0" applyBorder="0" applyAlignment="0" applyProtection="0"/>
    <xf numFmtId="167" fontId="16" fillId="0" borderId="0" applyFont="0" applyFill="0" applyBorder="0" applyAlignment="0" applyProtection="0"/>
    <xf numFmtId="167" fontId="28" fillId="0" borderId="0" applyFont="0" applyFill="0" applyBorder="0" applyAlignment="0" applyProtection="0"/>
    <xf numFmtId="167" fontId="28" fillId="0" borderId="0" applyFont="0" applyFill="0" applyBorder="0" applyAlignment="0" applyProtection="0"/>
    <xf numFmtId="167" fontId="28" fillId="0" borderId="0" applyFont="0" applyFill="0" applyBorder="0" applyAlignment="0" applyProtection="0"/>
    <xf numFmtId="167" fontId="28" fillId="0" borderId="0" applyFont="0" applyFill="0" applyBorder="0" applyAlignment="0" applyProtection="0"/>
    <xf numFmtId="167" fontId="16" fillId="0" borderId="0" applyFont="0" applyFill="0" applyBorder="0" applyAlignment="0" applyProtection="0"/>
    <xf numFmtId="167" fontId="16" fillId="0" borderId="0" applyFont="0" applyFill="0" applyBorder="0" applyAlignment="0" applyProtection="0"/>
    <xf numFmtId="167" fontId="28" fillId="0" borderId="0" applyFont="0" applyFill="0" applyBorder="0" applyAlignment="0" applyProtection="0"/>
    <xf numFmtId="167" fontId="28" fillId="0" borderId="0" applyFont="0" applyFill="0" applyBorder="0" applyAlignment="0" applyProtection="0"/>
    <xf numFmtId="167" fontId="28" fillId="0" borderId="0" applyFont="0" applyFill="0" applyBorder="0" applyAlignment="0" applyProtection="0"/>
    <xf numFmtId="167" fontId="28" fillId="0" borderId="0" applyFont="0" applyFill="0" applyBorder="0" applyAlignment="0" applyProtection="0"/>
    <xf numFmtId="167" fontId="16" fillId="0" borderId="0" applyFont="0" applyFill="0" applyBorder="0" applyAlignment="0" applyProtection="0"/>
    <xf numFmtId="167" fontId="16" fillId="0" borderId="0" applyFont="0" applyFill="0" applyBorder="0" applyAlignment="0" applyProtection="0"/>
    <xf numFmtId="167" fontId="28" fillId="0" borderId="0" applyFont="0" applyFill="0" applyBorder="0" applyAlignment="0" applyProtection="0"/>
    <xf numFmtId="167" fontId="28" fillId="0" borderId="0" applyFont="0" applyFill="0" applyBorder="0" applyAlignment="0" applyProtection="0"/>
    <xf numFmtId="167" fontId="28" fillId="0" borderId="0" applyFont="0" applyFill="0" applyBorder="0" applyAlignment="0" applyProtection="0"/>
    <xf numFmtId="167" fontId="28" fillId="0" borderId="0" applyFont="0" applyFill="0" applyBorder="0" applyAlignment="0" applyProtection="0"/>
    <xf numFmtId="167" fontId="16" fillId="0" borderId="0" applyFont="0" applyFill="0" applyBorder="0" applyAlignment="0" applyProtection="0"/>
    <xf numFmtId="167" fontId="16" fillId="0" borderId="0" applyFont="0" applyFill="0" applyBorder="0" applyAlignment="0" applyProtection="0"/>
    <xf numFmtId="167" fontId="28" fillId="0" borderId="0" applyFont="0" applyFill="0" applyBorder="0" applyAlignment="0" applyProtection="0"/>
    <xf numFmtId="167" fontId="28" fillId="0" borderId="0" applyFont="0" applyFill="0" applyBorder="0" applyAlignment="0" applyProtection="0"/>
    <xf numFmtId="167" fontId="28" fillId="0" borderId="0" applyFont="0" applyFill="0" applyBorder="0" applyAlignment="0" applyProtection="0"/>
    <xf numFmtId="167" fontId="28" fillId="0" borderId="0" applyFont="0" applyFill="0" applyBorder="0" applyAlignment="0" applyProtection="0"/>
    <xf numFmtId="167" fontId="16" fillId="0" borderId="0" applyFont="0" applyFill="0" applyBorder="0" applyAlignment="0" applyProtection="0"/>
    <xf numFmtId="167" fontId="16" fillId="0" borderId="0" applyFont="0" applyFill="0" applyBorder="0" applyAlignment="0" applyProtection="0"/>
    <xf numFmtId="167" fontId="28" fillId="0" borderId="0" applyFont="0" applyFill="0" applyBorder="0" applyAlignment="0" applyProtection="0"/>
    <xf numFmtId="167" fontId="28" fillId="0" borderId="0" applyFont="0" applyFill="0" applyBorder="0" applyAlignment="0" applyProtection="0"/>
    <xf numFmtId="167" fontId="28" fillId="0" borderId="0" applyFont="0" applyFill="0" applyBorder="0" applyAlignment="0" applyProtection="0"/>
    <xf numFmtId="167" fontId="28" fillId="0" borderId="0" applyFont="0" applyFill="0" applyBorder="0" applyAlignment="0" applyProtection="0"/>
    <xf numFmtId="167" fontId="16" fillId="0" borderId="0" applyFont="0" applyFill="0" applyBorder="0" applyAlignment="0" applyProtection="0"/>
    <xf numFmtId="167" fontId="16" fillId="0" borderId="0" applyFont="0" applyFill="0" applyBorder="0" applyAlignment="0" applyProtection="0"/>
    <xf numFmtId="167" fontId="28" fillId="0" borderId="0" applyFont="0" applyFill="0" applyBorder="0" applyAlignment="0" applyProtection="0"/>
    <xf numFmtId="167" fontId="28" fillId="0" borderId="0" applyFont="0" applyFill="0" applyBorder="0" applyAlignment="0" applyProtection="0"/>
    <xf numFmtId="167" fontId="28" fillId="0" borderId="0" applyFont="0" applyFill="0" applyBorder="0" applyAlignment="0" applyProtection="0"/>
    <xf numFmtId="167" fontId="28" fillId="0" borderId="0" applyFont="0" applyFill="0" applyBorder="0" applyAlignment="0" applyProtection="0"/>
    <xf numFmtId="167" fontId="16" fillId="0" borderId="0" applyFont="0" applyFill="0" applyBorder="0" applyAlignment="0" applyProtection="0"/>
    <xf numFmtId="167" fontId="16" fillId="0" borderId="0" applyFont="0" applyFill="0" applyBorder="0" applyAlignment="0" applyProtection="0"/>
    <xf numFmtId="167" fontId="28" fillId="0" borderId="0" applyFont="0" applyFill="0" applyBorder="0" applyAlignment="0" applyProtection="0"/>
    <xf numFmtId="167" fontId="28" fillId="0" borderId="0" applyFont="0" applyFill="0" applyBorder="0" applyAlignment="0" applyProtection="0"/>
    <xf numFmtId="167" fontId="28" fillId="0" borderId="0" applyFont="0" applyFill="0" applyBorder="0" applyAlignment="0" applyProtection="0"/>
    <xf numFmtId="167" fontId="28" fillId="0" borderId="0" applyFont="0" applyFill="0" applyBorder="0" applyAlignment="0" applyProtection="0"/>
    <xf numFmtId="167" fontId="16" fillId="0" borderId="0" applyFont="0" applyFill="0" applyBorder="0" applyAlignment="0" applyProtection="0"/>
    <xf numFmtId="167" fontId="16" fillId="0" borderId="0" applyFont="0" applyFill="0" applyBorder="0" applyAlignment="0" applyProtection="0"/>
    <xf numFmtId="167" fontId="28" fillId="0" borderId="0" applyFont="0" applyFill="0" applyBorder="0" applyAlignment="0" applyProtection="0"/>
    <xf numFmtId="167" fontId="28" fillId="0" borderId="0" applyFont="0" applyFill="0" applyBorder="0" applyAlignment="0" applyProtection="0"/>
    <xf numFmtId="167" fontId="28" fillId="0" borderId="0" applyFont="0" applyFill="0" applyBorder="0" applyAlignment="0" applyProtection="0"/>
    <xf numFmtId="167" fontId="28" fillId="0" borderId="0" applyFont="0" applyFill="0" applyBorder="0" applyAlignment="0" applyProtection="0"/>
    <xf numFmtId="167" fontId="16" fillId="0" borderId="0" applyFont="0" applyFill="0" applyBorder="0" applyAlignment="0" applyProtection="0"/>
    <xf numFmtId="167" fontId="16" fillId="0" borderId="0" applyFont="0" applyFill="0" applyBorder="0" applyAlignment="0" applyProtection="0"/>
    <xf numFmtId="167" fontId="28" fillId="0" borderId="0" applyFont="0" applyFill="0" applyBorder="0" applyAlignment="0" applyProtection="0"/>
    <xf numFmtId="167" fontId="28" fillId="0" borderId="0" applyFont="0" applyFill="0" applyBorder="0" applyAlignment="0" applyProtection="0"/>
    <xf numFmtId="167" fontId="28" fillId="0" borderId="0" applyFont="0" applyFill="0" applyBorder="0" applyAlignment="0" applyProtection="0"/>
    <xf numFmtId="167" fontId="28" fillId="0" borderId="0" applyFont="0" applyFill="0" applyBorder="0" applyAlignment="0" applyProtection="0"/>
    <xf numFmtId="167" fontId="16" fillId="0" borderId="0" applyFont="0" applyFill="0" applyBorder="0" applyAlignment="0" applyProtection="0"/>
    <xf numFmtId="167" fontId="16" fillId="0" borderId="0" applyFont="0" applyFill="0" applyBorder="0" applyAlignment="0" applyProtection="0"/>
    <xf numFmtId="167" fontId="28" fillId="0" borderId="0" applyFont="0" applyFill="0" applyBorder="0" applyAlignment="0" applyProtection="0"/>
    <xf numFmtId="167" fontId="28" fillId="0" borderId="0" applyFont="0" applyFill="0" applyBorder="0" applyAlignment="0" applyProtection="0"/>
    <xf numFmtId="167" fontId="28" fillId="0" borderId="0" applyFont="0" applyFill="0" applyBorder="0" applyAlignment="0" applyProtection="0"/>
    <xf numFmtId="167" fontId="28" fillId="0" borderId="0" applyFont="0" applyFill="0" applyBorder="0" applyAlignment="0" applyProtection="0"/>
    <xf numFmtId="167" fontId="16" fillId="0" borderId="0" applyFont="0" applyFill="0" applyBorder="0" applyAlignment="0" applyProtection="0"/>
    <xf numFmtId="167" fontId="16" fillId="0" borderId="0" applyFont="0" applyFill="0" applyBorder="0" applyAlignment="0" applyProtection="0"/>
    <xf numFmtId="167" fontId="28" fillId="0" borderId="0" applyFont="0" applyFill="0" applyBorder="0" applyAlignment="0" applyProtection="0"/>
    <xf numFmtId="167" fontId="28" fillId="0" borderId="0" applyFont="0" applyFill="0" applyBorder="0" applyAlignment="0" applyProtection="0"/>
    <xf numFmtId="167" fontId="28" fillId="0" borderId="0" applyFont="0" applyFill="0" applyBorder="0" applyAlignment="0" applyProtection="0"/>
    <xf numFmtId="167" fontId="28" fillId="0" borderId="0" applyFont="0" applyFill="0" applyBorder="0" applyAlignment="0" applyProtection="0"/>
    <xf numFmtId="167" fontId="16" fillId="0" borderId="0" applyFont="0" applyFill="0" applyBorder="0" applyAlignment="0" applyProtection="0"/>
    <xf numFmtId="167" fontId="16" fillId="0" borderId="0" applyFont="0" applyFill="0" applyBorder="0" applyAlignment="0" applyProtection="0"/>
    <xf numFmtId="167" fontId="28" fillId="0" borderId="0" applyFont="0" applyFill="0" applyBorder="0" applyAlignment="0" applyProtection="0"/>
    <xf numFmtId="167" fontId="28" fillId="0" borderId="0" applyFont="0" applyFill="0" applyBorder="0" applyAlignment="0" applyProtection="0"/>
    <xf numFmtId="167" fontId="28" fillId="0" borderId="0" applyFont="0" applyFill="0" applyBorder="0" applyAlignment="0" applyProtection="0"/>
    <xf numFmtId="167" fontId="28" fillId="0" borderId="0" applyFont="0" applyFill="0" applyBorder="0" applyAlignment="0" applyProtection="0"/>
    <xf numFmtId="167" fontId="16" fillId="0" borderId="0" applyFont="0" applyFill="0" applyBorder="0" applyAlignment="0" applyProtection="0"/>
    <xf numFmtId="167" fontId="16" fillId="0" borderId="0" applyFont="0" applyFill="0" applyBorder="0" applyAlignment="0" applyProtection="0"/>
    <xf numFmtId="167" fontId="28" fillId="0" borderId="0" applyFont="0" applyFill="0" applyBorder="0" applyAlignment="0" applyProtection="0"/>
    <xf numFmtId="167" fontId="28" fillId="0" borderId="0" applyFont="0" applyFill="0" applyBorder="0" applyAlignment="0" applyProtection="0"/>
    <xf numFmtId="167" fontId="28" fillId="0" borderId="0" applyFont="0" applyFill="0" applyBorder="0" applyAlignment="0" applyProtection="0"/>
    <xf numFmtId="167" fontId="28" fillId="0" borderId="0" applyFont="0" applyFill="0" applyBorder="0" applyAlignment="0" applyProtection="0"/>
    <xf numFmtId="167" fontId="16" fillId="0" borderId="0" applyFont="0" applyFill="0" applyBorder="0" applyAlignment="0" applyProtection="0"/>
    <xf numFmtId="167" fontId="16" fillId="0" borderId="0" applyFont="0" applyFill="0" applyBorder="0" applyAlignment="0" applyProtection="0"/>
    <xf numFmtId="167" fontId="28" fillId="0" borderId="0" applyFont="0" applyFill="0" applyBorder="0" applyAlignment="0" applyProtection="0"/>
    <xf numFmtId="167" fontId="28" fillId="0" borderId="0" applyFont="0" applyFill="0" applyBorder="0" applyAlignment="0" applyProtection="0"/>
    <xf numFmtId="167" fontId="28" fillId="0" borderId="0" applyFont="0" applyFill="0" applyBorder="0" applyAlignment="0" applyProtection="0"/>
    <xf numFmtId="167" fontId="28" fillId="0" borderId="0" applyFont="0" applyFill="0" applyBorder="0" applyAlignment="0" applyProtection="0"/>
    <xf numFmtId="167" fontId="16" fillId="0" borderId="0" applyFont="0" applyFill="0" applyBorder="0" applyAlignment="0" applyProtection="0"/>
    <xf numFmtId="167" fontId="16" fillId="0" borderId="0" applyFont="0" applyFill="0" applyBorder="0" applyAlignment="0" applyProtection="0"/>
    <xf numFmtId="167" fontId="28" fillId="0" borderId="0" applyFont="0" applyFill="0" applyBorder="0" applyAlignment="0" applyProtection="0"/>
    <xf numFmtId="167" fontId="28" fillId="0" borderId="0" applyFont="0" applyFill="0" applyBorder="0" applyAlignment="0" applyProtection="0"/>
    <xf numFmtId="167" fontId="28" fillId="0" borderId="0" applyFont="0" applyFill="0" applyBorder="0" applyAlignment="0" applyProtection="0"/>
    <xf numFmtId="167" fontId="28" fillId="0" borderId="0" applyFont="0" applyFill="0" applyBorder="0" applyAlignment="0" applyProtection="0"/>
    <xf numFmtId="167" fontId="16" fillId="0" borderId="0" applyFont="0" applyFill="0" applyBorder="0" applyAlignment="0" applyProtection="0"/>
    <xf numFmtId="167" fontId="16" fillId="0" borderId="0" applyFont="0" applyFill="0" applyBorder="0" applyAlignment="0" applyProtection="0"/>
    <xf numFmtId="167" fontId="28" fillId="0" borderId="0" applyFont="0" applyFill="0" applyBorder="0" applyAlignment="0" applyProtection="0"/>
    <xf numFmtId="167" fontId="28" fillId="0" borderId="0" applyFont="0" applyFill="0" applyBorder="0" applyAlignment="0" applyProtection="0"/>
    <xf numFmtId="167" fontId="28" fillId="0" borderId="0" applyFont="0" applyFill="0" applyBorder="0" applyAlignment="0" applyProtection="0"/>
    <xf numFmtId="167" fontId="28" fillId="0" borderId="0" applyFont="0" applyFill="0" applyBorder="0" applyAlignment="0" applyProtection="0"/>
    <xf numFmtId="167" fontId="16" fillId="0" borderId="0" applyFont="0" applyFill="0" applyBorder="0" applyAlignment="0" applyProtection="0"/>
    <xf numFmtId="167" fontId="16" fillId="0" borderId="0" applyFont="0" applyFill="0" applyBorder="0" applyAlignment="0" applyProtection="0"/>
    <xf numFmtId="167" fontId="28" fillId="0" borderId="0" applyFont="0" applyFill="0" applyBorder="0" applyAlignment="0" applyProtection="0"/>
    <xf numFmtId="167" fontId="28" fillId="0" borderId="0" applyFont="0" applyFill="0" applyBorder="0" applyAlignment="0" applyProtection="0"/>
    <xf numFmtId="167" fontId="28" fillId="0" borderId="0" applyFont="0" applyFill="0" applyBorder="0" applyAlignment="0" applyProtection="0"/>
    <xf numFmtId="167" fontId="28" fillId="0" borderId="0" applyFont="0" applyFill="0" applyBorder="0" applyAlignment="0" applyProtection="0"/>
    <xf numFmtId="167" fontId="16" fillId="0" borderId="0" applyFont="0" applyFill="0" applyBorder="0" applyAlignment="0" applyProtection="0"/>
    <xf numFmtId="167" fontId="16" fillId="0" borderId="0" applyFont="0" applyFill="0" applyBorder="0" applyAlignment="0" applyProtection="0"/>
    <xf numFmtId="167" fontId="28" fillId="0" borderId="0" applyFont="0" applyFill="0" applyBorder="0" applyAlignment="0" applyProtection="0"/>
    <xf numFmtId="167" fontId="28" fillId="0" borderId="0" applyFont="0" applyFill="0" applyBorder="0" applyAlignment="0" applyProtection="0"/>
    <xf numFmtId="167" fontId="28" fillId="0" borderId="0" applyFont="0" applyFill="0" applyBorder="0" applyAlignment="0" applyProtection="0"/>
    <xf numFmtId="167" fontId="28" fillId="0" borderId="0" applyFont="0" applyFill="0" applyBorder="0" applyAlignment="0" applyProtection="0"/>
    <xf numFmtId="168" fontId="16" fillId="0" borderId="0" applyFont="0" applyFill="0" applyBorder="0" applyAlignment="0" applyProtection="0"/>
    <xf numFmtId="166" fontId="16" fillId="0" borderId="0" applyFont="0" applyFill="0" applyBorder="0" applyAlignment="0" applyProtection="0"/>
    <xf numFmtId="166" fontId="28" fillId="0" borderId="0" applyFont="0" applyFill="0" applyBorder="0" applyAlignment="0" applyProtection="0"/>
    <xf numFmtId="166" fontId="28" fillId="0" borderId="0" applyFont="0" applyFill="0" applyBorder="0" applyAlignment="0" applyProtection="0"/>
    <xf numFmtId="0" fontId="16" fillId="0" borderId="0" applyFont="0" applyFill="0" applyBorder="0" applyAlignment="0" applyProtection="0"/>
    <xf numFmtId="166" fontId="28" fillId="0" borderId="0" applyFont="0" applyFill="0" applyBorder="0" applyAlignment="0" applyProtection="0"/>
    <xf numFmtId="167" fontId="16" fillId="0" borderId="0" applyFont="0" applyFill="0" applyBorder="0" applyAlignment="0" applyProtection="0"/>
    <xf numFmtId="167" fontId="16" fillId="0" borderId="0" applyFont="0" applyFill="0" applyBorder="0" applyAlignment="0" applyProtection="0"/>
    <xf numFmtId="167" fontId="28" fillId="0" borderId="0" applyFont="0" applyFill="0" applyBorder="0" applyAlignment="0" applyProtection="0"/>
    <xf numFmtId="167" fontId="28" fillId="0" borderId="0" applyFont="0" applyFill="0" applyBorder="0" applyAlignment="0" applyProtection="0"/>
    <xf numFmtId="167" fontId="28" fillId="0" borderId="0" applyFont="0" applyFill="0" applyBorder="0" applyAlignment="0" applyProtection="0"/>
    <xf numFmtId="167" fontId="28" fillId="0" borderId="0" applyFont="0" applyFill="0" applyBorder="0" applyAlignment="0" applyProtection="0"/>
    <xf numFmtId="166" fontId="28" fillId="0" borderId="0" applyFont="0" applyFill="0" applyBorder="0" applyAlignment="0" applyProtection="0"/>
    <xf numFmtId="167" fontId="16" fillId="0" borderId="0" applyFont="0" applyFill="0" applyBorder="0" applyAlignment="0" applyProtection="0"/>
    <xf numFmtId="167" fontId="16" fillId="0" borderId="0" applyFont="0" applyFill="0" applyBorder="0" applyAlignment="0" applyProtection="0"/>
    <xf numFmtId="167" fontId="28" fillId="0" borderId="0" applyFont="0" applyFill="0" applyBorder="0" applyAlignment="0" applyProtection="0"/>
    <xf numFmtId="167" fontId="28" fillId="0" borderId="0" applyFont="0" applyFill="0" applyBorder="0" applyAlignment="0" applyProtection="0"/>
    <xf numFmtId="167" fontId="28" fillId="0" borderId="0" applyFont="0" applyFill="0" applyBorder="0" applyAlignment="0" applyProtection="0"/>
    <xf numFmtId="167" fontId="28" fillId="0" borderId="0" applyFont="0" applyFill="0" applyBorder="0" applyAlignment="0" applyProtection="0"/>
    <xf numFmtId="167" fontId="16" fillId="0" borderId="0" applyFont="0" applyFill="0" applyBorder="0" applyAlignment="0" applyProtection="0"/>
    <xf numFmtId="167" fontId="16" fillId="0" borderId="0" applyFont="0" applyFill="0" applyBorder="0" applyAlignment="0" applyProtection="0"/>
    <xf numFmtId="167" fontId="28" fillId="0" borderId="0" applyFont="0" applyFill="0" applyBorder="0" applyAlignment="0" applyProtection="0"/>
    <xf numFmtId="167" fontId="28" fillId="0" borderId="0" applyFont="0" applyFill="0" applyBorder="0" applyAlignment="0" applyProtection="0"/>
    <xf numFmtId="167" fontId="28" fillId="0" borderId="0" applyFont="0" applyFill="0" applyBorder="0" applyAlignment="0" applyProtection="0"/>
    <xf numFmtId="167" fontId="28" fillId="0" borderId="0" applyFont="0" applyFill="0" applyBorder="0" applyAlignment="0" applyProtection="0"/>
    <xf numFmtId="167" fontId="16" fillId="0" borderId="0" applyFont="0" applyFill="0" applyBorder="0" applyAlignment="0" applyProtection="0"/>
    <xf numFmtId="167" fontId="16" fillId="0" borderId="0" applyFont="0" applyFill="0" applyBorder="0" applyAlignment="0" applyProtection="0"/>
    <xf numFmtId="167" fontId="28" fillId="0" borderId="0" applyFont="0" applyFill="0" applyBorder="0" applyAlignment="0" applyProtection="0"/>
    <xf numFmtId="167" fontId="28" fillId="0" borderId="0" applyFont="0" applyFill="0" applyBorder="0" applyAlignment="0" applyProtection="0"/>
    <xf numFmtId="167" fontId="28" fillId="0" borderId="0" applyFont="0" applyFill="0" applyBorder="0" applyAlignment="0" applyProtection="0"/>
    <xf numFmtId="167" fontId="28" fillId="0" borderId="0" applyFont="0" applyFill="0" applyBorder="0" applyAlignment="0" applyProtection="0"/>
    <xf numFmtId="167" fontId="16" fillId="0" borderId="0" applyFont="0" applyFill="0" applyBorder="0" applyAlignment="0" applyProtection="0"/>
    <xf numFmtId="167" fontId="16" fillId="0" borderId="0" applyFont="0" applyFill="0" applyBorder="0" applyAlignment="0" applyProtection="0"/>
    <xf numFmtId="167" fontId="28" fillId="0" borderId="0" applyFont="0" applyFill="0" applyBorder="0" applyAlignment="0" applyProtection="0"/>
    <xf numFmtId="167" fontId="28" fillId="0" borderId="0" applyFont="0" applyFill="0" applyBorder="0" applyAlignment="0" applyProtection="0"/>
    <xf numFmtId="167" fontId="28" fillId="0" borderId="0" applyFont="0" applyFill="0" applyBorder="0" applyAlignment="0" applyProtection="0"/>
    <xf numFmtId="167" fontId="28" fillId="0" borderId="0" applyFont="0" applyFill="0" applyBorder="0" applyAlignment="0" applyProtection="0"/>
    <xf numFmtId="0" fontId="29" fillId="0" borderId="0"/>
    <xf numFmtId="0" fontId="31" fillId="20" borderId="20" applyNumberFormat="0" applyAlignment="0" applyProtection="0"/>
    <xf numFmtId="4" fontId="30" fillId="0" borderId="0" applyBorder="0">
      <alignment horizontal="right" vertical="center"/>
    </xf>
    <xf numFmtId="41" fontId="32" fillId="0" borderId="0" applyFont="0" applyFill="0" applyBorder="0" applyAlignment="0" applyProtection="0"/>
    <xf numFmtId="41" fontId="32" fillId="0" borderId="0" applyFont="0" applyFill="0" applyBorder="0" applyAlignment="0" applyProtection="0"/>
    <xf numFmtId="41" fontId="32" fillId="0" borderId="0" applyFont="0" applyFill="0" applyBorder="0" applyAlignment="0" applyProtection="0"/>
    <xf numFmtId="41" fontId="32" fillId="0" borderId="0" applyFont="0" applyFill="0" applyBorder="0" applyAlignment="0" applyProtection="0"/>
    <xf numFmtId="41" fontId="32" fillId="0" borderId="0" applyFont="0" applyFill="0" applyBorder="0" applyAlignment="0" applyProtection="0"/>
    <xf numFmtId="41" fontId="32" fillId="0" borderId="0" applyFont="0" applyFill="0" applyBorder="0" applyAlignment="0" applyProtection="0"/>
    <xf numFmtId="41" fontId="32" fillId="0" borderId="0" applyFont="0" applyFill="0" applyBorder="0" applyAlignment="0" applyProtection="0"/>
    <xf numFmtId="41" fontId="32" fillId="0" borderId="0" applyFont="0" applyFill="0" applyBorder="0" applyAlignment="0" applyProtection="0"/>
    <xf numFmtId="41" fontId="32" fillId="0" borderId="0" applyFont="0" applyFill="0" applyBorder="0" applyAlignment="0" applyProtection="0"/>
    <xf numFmtId="41" fontId="32" fillId="0" borderId="0" applyFont="0" applyFill="0" applyBorder="0" applyAlignment="0" applyProtection="0"/>
    <xf numFmtId="41" fontId="32" fillId="0" borderId="0" applyFont="0" applyFill="0" applyBorder="0" applyAlignment="0" applyProtection="0"/>
    <xf numFmtId="41" fontId="32" fillId="0" borderId="0" applyFont="0" applyFill="0" applyBorder="0" applyAlignment="0" applyProtection="0"/>
    <xf numFmtId="41" fontId="32" fillId="0" borderId="0" applyFont="0" applyFill="0" applyBorder="0" applyAlignment="0" applyProtection="0"/>
    <xf numFmtId="41" fontId="32" fillId="0" borderId="0" applyFont="0" applyFill="0" applyBorder="0" applyAlignment="0" applyProtection="0"/>
    <xf numFmtId="41" fontId="32" fillId="0" borderId="0" applyFont="0" applyFill="0" applyBorder="0" applyAlignment="0" applyProtection="0"/>
    <xf numFmtId="41" fontId="32" fillId="0" borderId="0" applyFont="0" applyFill="0" applyBorder="0" applyAlignment="0" applyProtection="0"/>
    <xf numFmtId="41" fontId="32" fillId="0" borderId="0" applyFont="0" applyFill="0" applyBorder="0" applyAlignment="0" applyProtection="0"/>
    <xf numFmtId="41" fontId="32" fillId="0" borderId="0" applyFont="0" applyFill="0" applyBorder="0" applyAlignment="0" applyProtection="0"/>
    <xf numFmtId="41" fontId="32" fillId="0" borderId="0" applyFont="0" applyFill="0" applyBorder="0" applyAlignment="0" applyProtection="0"/>
    <xf numFmtId="41" fontId="32" fillId="0" borderId="0" applyFont="0" applyFill="0" applyBorder="0" applyAlignment="0" applyProtection="0"/>
    <xf numFmtId="41" fontId="32" fillId="0" borderId="0" applyFont="0" applyFill="0" applyBorder="0" applyAlignment="0" applyProtection="0"/>
    <xf numFmtId="41" fontId="32" fillId="0" borderId="0" applyFont="0" applyFill="0" applyBorder="0" applyAlignment="0" applyProtection="0"/>
    <xf numFmtId="41" fontId="32" fillId="0" borderId="0" applyFont="0" applyFill="0" applyBorder="0" applyAlignment="0" applyProtection="0"/>
    <xf numFmtId="41" fontId="32" fillId="0" borderId="0" applyFont="0" applyFill="0" applyBorder="0" applyAlignment="0" applyProtection="0"/>
    <xf numFmtId="41" fontId="32" fillId="0" borderId="0" applyFont="0" applyFill="0" applyBorder="0" applyAlignment="0" applyProtection="0"/>
    <xf numFmtId="41" fontId="32" fillId="0" borderId="0" applyFont="0" applyFill="0" applyBorder="0" applyAlignment="0" applyProtection="0"/>
    <xf numFmtId="41" fontId="32" fillId="0" borderId="0" applyFont="0" applyFill="0" applyBorder="0" applyAlignment="0" applyProtection="0"/>
    <xf numFmtId="41" fontId="32" fillId="0" borderId="0" applyFont="0" applyFill="0" applyBorder="0" applyAlignment="0" applyProtection="0"/>
    <xf numFmtId="41" fontId="32" fillId="0" borderId="0" applyFont="0" applyFill="0" applyBorder="0" applyAlignment="0" applyProtection="0"/>
    <xf numFmtId="41" fontId="32" fillId="0" borderId="0" applyFont="0" applyFill="0" applyBorder="0" applyAlignment="0" applyProtection="0"/>
    <xf numFmtId="41" fontId="32" fillId="0" borderId="0" applyFont="0" applyFill="0" applyBorder="0" applyAlignment="0" applyProtection="0"/>
    <xf numFmtId="41" fontId="32" fillId="0" borderId="0" applyFont="0" applyFill="0" applyBorder="0" applyAlignment="0" applyProtection="0"/>
    <xf numFmtId="41" fontId="32" fillId="0" borderId="0" applyFont="0" applyFill="0" applyBorder="0" applyAlignment="0" applyProtection="0"/>
    <xf numFmtId="41" fontId="32" fillId="0" borderId="0" applyFont="0" applyFill="0" applyBorder="0" applyAlignment="0" applyProtection="0"/>
    <xf numFmtId="41" fontId="32" fillId="0" borderId="0" applyFont="0" applyFill="0" applyBorder="0" applyAlignment="0" applyProtection="0"/>
    <xf numFmtId="41" fontId="32" fillId="0" borderId="0" applyFont="0" applyFill="0" applyBorder="0" applyAlignment="0" applyProtection="0"/>
    <xf numFmtId="41" fontId="32" fillId="0" borderId="0" applyFont="0" applyFill="0" applyBorder="0" applyAlignment="0" applyProtection="0"/>
    <xf numFmtId="41" fontId="32" fillId="0" borderId="0" applyFont="0" applyFill="0" applyBorder="0" applyAlignment="0" applyProtection="0"/>
    <xf numFmtId="41" fontId="32" fillId="0" borderId="0" applyFont="0" applyFill="0" applyBorder="0" applyAlignment="0" applyProtection="0"/>
    <xf numFmtId="41" fontId="32" fillId="0" borderId="0" applyFont="0" applyFill="0" applyBorder="0" applyAlignment="0" applyProtection="0"/>
    <xf numFmtId="41" fontId="32" fillId="0" borderId="0" applyFont="0" applyFill="0" applyBorder="0" applyAlignment="0" applyProtection="0"/>
    <xf numFmtId="41" fontId="32" fillId="0" borderId="0" applyFont="0" applyFill="0" applyBorder="0" applyAlignment="0" applyProtection="0"/>
    <xf numFmtId="41" fontId="32" fillId="0" borderId="0" applyFont="0" applyFill="0" applyBorder="0" applyAlignment="0" applyProtection="0"/>
    <xf numFmtId="41" fontId="32" fillId="0" borderId="0" applyFont="0" applyFill="0" applyBorder="0" applyAlignment="0" applyProtection="0"/>
    <xf numFmtId="41" fontId="32" fillId="0" borderId="0" applyFont="0" applyFill="0" applyBorder="0" applyAlignment="0" applyProtection="0"/>
    <xf numFmtId="41" fontId="32" fillId="0" borderId="0" applyFont="0" applyFill="0" applyBorder="0" applyAlignment="0" applyProtection="0"/>
    <xf numFmtId="41" fontId="32" fillId="0" borderId="0" applyFont="0" applyFill="0" applyBorder="0" applyAlignment="0" applyProtection="0"/>
    <xf numFmtId="41" fontId="32" fillId="0" borderId="0" applyFont="0" applyFill="0" applyBorder="0" applyAlignment="0" applyProtection="0"/>
    <xf numFmtId="41" fontId="32" fillId="0" borderId="0" applyFont="0" applyFill="0" applyBorder="0" applyAlignment="0" applyProtection="0"/>
    <xf numFmtId="41" fontId="32" fillId="0" borderId="0" applyFont="0" applyFill="0" applyBorder="0" applyAlignment="0" applyProtection="0"/>
    <xf numFmtId="41" fontId="32" fillId="0" borderId="0" applyFont="0" applyFill="0" applyBorder="0" applyAlignment="0" applyProtection="0"/>
    <xf numFmtId="41" fontId="32" fillId="0" borderId="0" applyFont="0" applyFill="0" applyBorder="0" applyAlignment="0" applyProtection="0"/>
    <xf numFmtId="41" fontId="32" fillId="0" borderId="0" applyFont="0" applyFill="0" applyBorder="0" applyAlignment="0" applyProtection="0"/>
    <xf numFmtId="41" fontId="32" fillId="0" borderId="0" applyFont="0" applyFill="0" applyBorder="0" applyAlignment="0" applyProtection="0"/>
    <xf numFmtId="41" fontId="32" fillId="0" borderId="0" applyFont="0" applyFill="0" applyBorder="0" applyAlignment="0" applyProtection="0"/>
    <xf numFmtId="41" fontId="32" fillId="0" borderId="0" applyFont="0" applyFill="0" applyBorder="0" applyAlignment="0" applyProtection="0"/>
    <xf numFmtId="41" fontId="32" fillId="0" borderId="0" applyFont="0" applyFill="0" applyBorder="0" applyAlignment="0" applyProtection="0"/>
    <xf numFmtId="41" fontId="32"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0" fontId="33" fillId="36" borderId="0" applyNumberFormat="0" applyBorder="0" applyAlignment="0" applyProtection="0"/>
    <xf numFmtId="0" fontId="16" fillId="0" borderId="0"/>
    <xf numFmtId="0" fontId="29" fillId="0" borderId="0"/>
    <xf numFmtId="0" fontId="16" fillId="0" borderId="0"/>
    <xf numFmtId="0" fontId="12" fillId="0" borderId="0"/>
    <xf numFmtId="0" fontId="12" fillId="0" borderId="0"/>
    <xf numFmtId="0" fontId="34" fillId="0" borderId="0"/>
    <xf numFmtId="0" fontId="35" fillId="0" borderId="0"/>
    <xf numFmtId="0" fontId="12" fillId="0" borderId="0"/>
    <xf numFmtId="0" fontId="35" fillId="0" borderId="0"/>
    <xf numFmtId="0" fontId="28" fillId="0" borderId="0"/>
    <xf numFmtId="4" fontId="30" fillId="0" borderId="2" applyFill="0" applyBorder="0" applyProtection="0">
      <alignment horizontal="right" vertical="center"/>
    </xf>
    <xf numFmtId="0" fontId="36" fillId="0" borderId="0" applyNumberFormat="0" applyFill="0" applyBorder="0" applyProtection="0">
      <alignment horizontal="left" vertical="center"/>
    </xf>
    <xf numFmtId="0" fontId="16" fillId="37" borderId="0" applyNumberFormat="0" applyFont="0" applyBorder="0" applyAlignment="0" applyProtection="0"/>
    <xf numFmtId="0" fontId="16" fillId="0" borderId="0"/>
    <xf numFmtId="0" fontId="16" fillId="0" borderId="0"/>
    <xf numFmtId="0" fontId="16" fillId="0" borderId="0"/>
    <xf numFmtId="0" fontId="32" fillId="0" borderId="0"/>
    <xf numFmtId="0" fontId="16" fillId="0" borderId="0"/>
    <xf numFmtId="0" fontId="16" fillId="0" borderId="0"/>
    <xf numFmtId="0" fontId="16" fillId="0" borderId="0"/>
    <xf numFmtId="0" fontId="32" fillId="0" borderId="0"/>
    <xf numFmtId="0" fontId="16" fillId="0" borderId="0"/>
    <xf numFmtId="0" fontId="16" fillId="0" borderId="0"/>
    <xf numFmtId="0" fontId="16" fillId="0" borderId="0"/>
    <xf numFmtId="0" fontId="32" fillId="0" borderId="0"/>
    <xf numFmtId="0" fontId="16" fillId="0" borderId="0"/>
    <xf numFmtId="0" fontId="16" fillId="0" borderId="0"/>
    <xf numFmtId="0" fontId="16" fillId="0" borderId="0"/>
    <xf numFmtId="0" fontId="32" fillId="0" borderId="0"/>
    <xf numFmtId="0" fontId="16" fillId="0" borderId="0"/>
    <xf numFmtId="0" fontId="16" fillId="0" borderId="0"/>
    <xf numFmtId="0" fontId="16" fillId="0" borderId="0"/>
    <xf numFmtId="0" fontId="32" fillId="0" borderId="0"/>
    <xf numFmtId="0" fontId="16" fillId="0" borderId="0"/>
    <xf numFmtId="0" fontId="16" fillId="0" borderId="0"/>
    <xf numFmtId="0" fontId="16" fillId="0" borderId="0"/>
    <xf numFmtId="0" fontId="32" fillId="0" borderId="0"/>
    <xf numFmtId="0" fontId="16" fillId="0" borderId="0"/>
    <xf numFmtId="0" fontId="16" fillId="0" borderId="0"/>
    <xf numFmtId="0" fontId="21" fillId="0" borderId="0"/>
    <xf numFmtId="0" fontId="21" fillId="0" borderId="0"/>
    <xf numFmtId="0" fontId="16" fillId="0" borderId="0"/>
    <xf numFmtId="0" fontId="16" fillId="0" borderId="0"/>
    <xf numFmtId="0" fontId="32"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32"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32"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32"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32"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32" fillId="0" borderId="0"/>
    <xf numFmtId="0" fontId="16" fillId="0" borderId="0"/>
    <xf numFmtId="0" fontId="16" fillId="0" borderId="0"/>
    <xf numFmtId="0" fontId="16" fillId="0" borderId="0"/>
    <xf numFmtId="0" fontId="32" fillId="0" borderId="0"/>
    <xf numFmtId="0" fontId="16" fillId="0" borderId="0"/>
    <xf numFmtId="0" fontId="16" fillId="0" borderId="0"/>
    <xf numFmtId="0" fontId="16" fillId="0" borderId="0"/>
    <xf numFmtId="0" fontId="32" fillId="0" borderId="0"/>
    <xf numFmtId="0" fontId="37" fillId="0" borderId="0"/>
    <xf numFmtId="0" fontId="16" fillId="38" borderId="24" applyNumberFormat="0" applyFont="0" applyAlignment="0" applyProtection="0"/>
    <xf numFmtId="0" fontId="16" fillId="38" borderId="24" applyNumberFormat="0" applyFont="0" applyAlignment="0" applyProtection="0"/>
    <xf numFmtId="0" fontId="28" fillId="38" borderId="24" applyNumberFormat="0" applyFont="0" applyAlignment="0" applyProtection="0"/>
    <xf numFmtId="0" fontId="28" fillId="38" borderId="24" applyNumberFormat="0" applyFont="0" applyAlignment="0" applyProtection="0"/>
    <xf numFmtId="0" fontId="28" fillId="38" borderId="24" applyNumberFormat="0" applyFont="0" applyAlignment="0" applyProtection="0"/>
    <xf numFmtId="0" fontId="28" fillId="38" borderId="24" applyNumberFormat="0" applyFont="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28" fillId="0" borderId="0" applyFont="0" applyFill="0" applyBorder="0" applyAlignment="0" applyProtection="0"/>
    <xf numFmtId="169" fontId="28" fillId="0" borderId="0" applyFont="0" applyFill="0" applyBorder="0" applyAlignment="0" applyProtection="0"/>
    <xf numFmtId="169" fontId="28" fillId="0" borderId="0" applyFont="0" applyFill="0" applyBorder="0" applyAlignment="0" applyProtection="0"/>
    <xf numFmtId="169" fontId="28"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28" fillId="0" borderId="0" applyFont="0" applyFill="0" applyBorder="0" applyAlignment="0" applyProtection="0"/>
    <xf numFmtId="169" fontId="28" fillId="0" borderId="0" applyFont="0" applyFill="0" applyBorder="0" applyAlignment="0" applyProtection="0"/>
    <xf numFmtId="169" fontId="28" fillId="0" borderId="0" applyFont="0" applyFill="0" applyBorder="0" applyAlignment="0" applyProtection="0"/>
    <xf numFmtId="169" fontId="28"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28" fillId="0" borderId="0" applyFont="0" applyFill="0" applyBorder="0" applyAlignment="0" applyProtection="0"/>
    <xf numFmtId="169" fontId="28" fillId="0" borderId="0" applyFont="0" applyFill="0" applyBorder="0" applyAlignment="0" applyProtection="0"/>
    <xf numFmtId="169" fontId="28" fillId="0" borderId="0" applyFont="0" applyFill="0" applyBorder="0" applyAlignment="0" applyProtection="0"/>
    <xf numFmtId="169" fontId="28"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28" fillId="0" borderId="0" applyFont="0" applyFill="0" applyBorder="0" applyAlignment="0" applyProtection="0"/>
    <xf numFmtId="169" fontId="28" fillId="0" borderId="0" applyFont="0" applyFill="0" applyBorder="0" applyAlignment="0" applyProtection="0"/>
    <xf numFmtId="169" fontId="28" fillId="0" borderId="0" applyFont="0" applyFill="0" applyBorder="0" applyAlignment="0" applyProtection="0"/>
    <xf numFmtId="169" fontId="28"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28" fillId="0" borderId="0" applyFont="0" applyFill="0" applyBorder="0" applyAlignment="0" applyProtection="0"/>
    <xf numFmtId="169" fontId="28" fillId="0" borderId="0" applyFont="0" applyFill="0" applyBorder="0" applyAlignment="0" applyProtection="0"/>
    <xf numFmtId="169" fontId="28" fillId="0" borderId="0" applyFont="0" applyFill="0" applyBorder="0" applyAlignment="0" applyProtection="0"/>
    <xf numFmtId="169" fontId="28"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28" fillId="0" borderId="0" applyFont="0" applyFill="0" applyBorder="0" applyAlignment="0" applyProtection="0"/>
    <xf numFmtId="169" fontId="28" fillId="0" borderId="0" applyFont="0" applyFill="0" applyBorder="0" applyAlignment="0" applyProtection="0"/>
    <xf numFmtId="169" fontId="28" fillId="0" borderId="0" applyFont="0" applyFill="0" applyBorder="0" applyAlignment="0" applyProtection="0"/>
    <xf numFmtId="169" fontId="28"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28" fillId="0" borderId="0" applyFont="0" applyFill="0" applyBorder="0" applyAlignment="0" applyProtection="0"/>
    <xf numFmtId="169" fontId="28" fillId="0" borderId="0" applyFont="0" applyFill="0" applyBorder="0" applyAlignment="0" applyProtection="0"/>
    <xf numFmtId="169" fontId="28" fillId="0" borderId="0" applyFont="0" applyFill="0" applyBorder="0" applyAlignment="0" applyProtection="0"/>
    <xf numFmtId="169" fontId="28"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28" fillId="0" borderId="0" applyFont="0" applyFill="0" applyBorder="0" applyAlignment="0" applyProtection="0"/>
    <xf numFmtId="169" fontId="28" fillId="0" borderId="0" applyFont="0" applyFill="0" applyBorder="0" applyAlignment="0" applyProtection="0"/>
    <xf numFmtId="169" fontId="28" fillId="0" borderId="0" applyFont="0" applyFill="0" applyBorder="0" applyAlignment="0" applyProtection="0"/>
    <xf numFmtId="169" fontId="28"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28" fillId="0" borderId="0" applyFont="0" applyFill="0" applyBorder="0" applyAlignment="0" applyProtection="0"/>
    <xf numFmtId="169" fontId="28" fillId="0" borderId="0" applyFont="0" applyFill="0" applyBorder="0" applyAlignment="0" applyProtection="0"/>
    <xf numFmtId="169" fontId="28" fillId="0" borderId="0" applyFont="0" applyFill="0" applyBorder="0" applyAlignment="0" applyProtection="0"/>
    <xf numFmtId="169" fontId="28"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28" fillId="0" borderId="0" applyFont="0" applyFill="0" applyBorder="0" applyAlignment="0" applyProtection="0"/>
    <xf numFmtId="169" fontId="28" fillId="0" borderId="0" applyFont="0" applyFill="0" applyBorder="0" applyAlignment="0" applyProtection="0"/>
    <xf numFmtId="169" fontId="28" fillId="0" borderId="0" applyFont="0" applyFill="0" applyBorder="0" applyAlignment="0" applyProtection="0"/>
    <xf numFmtId="169" fontId="28"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28" fillId="0" borderId="0" applyFont="0" applyFill="0" applyBorder="0" applyAlignment="0" applyProtection="0"/>
    <xf numFmtId="169" fontId="28" fillId="0" borderId="0" applyFont="0" applyFill="0" applyBorder="0" applyAlignment="0" applyProtection="0"/>
    <xf numFmtId="169" fontId="28" fillId="0" borderId="0" applyFont="0" applyFill="0" applyBorder="0" applyAlignment="0" applyProtection="0"/>
    <xf numFmtId="169" fontId="28"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28" fillId="0" borderId="0" applyFont="0" applyFill="0" applyBorder="0" applyAlignment="0" applyProtection="0"/>
    <xf numFmtId="169" fontId="28" fillId="0" borderId="0" applyFont="0" applyFill="0" applyBorder="0" applyAlignment="0" applyProtection="0"/>
    <xf numFmtId="169" fontId="28" fillId="0" borderId="0" applyFont="0" applyFill="0" applyBorder="0" applyAlignment="0" applyProtection="0"/>
    <xf numFmtId="169" fontId="28"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28" fillId="0" borderId="0" applyFont="0" applyFill="0" applyBorder="0" applyAlignment="0" applyProtection="0"/>
    <xf numFmtId="169" fontId="28" fillId="0" borderId="0" applyFont="0" applyFill="0" applyBorder="0" applyAlignment="0" applyProtection="0"/>
    <xf numFmtId="169" fontId="28" fillId="0" borderId="0" applyFont="0" applyFill="0" applyBorder="0" applyAlignment="0" applyProtection="0"/>
    <xf numFmtId="169" fontId="28"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28" fillId="0" borderId="0" applyFont="0" applyFill="0" applyBorder="0" applyAlignment="0" applyProtection="0"/>
    <xf numFmtId="169" fontId="28" fillId="0" borderId="0" applyFont="0" applyFill="0" applyBorder="0" applyAlignment="0" applyProtection="0"/>
    <xf numFmtId="169" fontId="28" fillId="0" borderId="0" applyFont="0" applyFill="0" applyBorder="0" applyAlignment="0" applyProtection="0"/>
    <xf numFmtId="169" fontId="28"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28" fillId="0" borderId="0" applyFont="0" applyFill="0" applyBorder="0" applyAlignment="0" applyProtection="0"/>
    <xf numFmtId="169" fontId="28" fillId="0" borderId="0" applyFont="0" applyFill="0" applyBorder="0" applyAlignment="0" applyProtection="0"/>
    <xf numFmtId="169" fontId="28" fillId="0" borderId="0" applyFont="0" applyFill="0" applyBorder="0" applyAlignment="0" applyProtection="0"/>
    <xf numFmtId="169" fontId="28"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28" fillId="0" borderId="0" applyFont="0" applyFill="0" applyBorder="0" applyAlignment="0" applyProtection="0"/>
    <xf numFmtId="169" fontId="28" fillId="0" borderId="0" applyFont="0" applyFill="0" applyBorder="0" applyAlignment="0" applyProtection="0"/>
    <xf numFmtId="169" fontId="28" fillId="0" borderId="0" applyFont="0" applyFill="0" applyBorder="0" applyAlignment="0" applyProtection="0"/>
    <xf numFmtId="169" fontId="28"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28" fillId="0" borderId="0" applyFont="0" applyFill="0" applyBorder="0" applyAlignment="0" applyProtection="0"/>
    <xf numFmtId="169" fontId="28" fillId="0" borderId="0" applyFont="0" applyFill="0" applyBorder="0" applyAlignment="0" applyProtection="0"/>
    <xf numFmtId="169" fontId="28" fillId="0" borderId="0" applyFont="0" applyFill="0" applyBorder="0" applyAlignment="0" applyProtection="0"/>
    <xf numFmtId="169" fontId="28"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28" fillId="0" borderId="0" applyFont="0" applyFill="0" applyBorder="0" applyAlignment="0" applyProtection="0"/>
    <xf numFmtId="169" fontId="28" fillId="0" borderId="0" applyFont="0" applyFill="0" applyBorder="0" applyAlignment="0" applyProtection="0"/>
    <xf numFmtId="169" fontId="28" fillId="0" borderId="0" applyFont="0" applyFill="0" applyBorder="0" applyAlignment="0" applyProtection="0"/>
    <xf numFmtId="169" fontId="28"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28" fillId="0" borderId="0" applyFont="0" applyFill="0" applyBorder="0" applyAlignment="0" applyProtection="0"/>
    <xf numFmtId="169" fontId="28" fillId="0" borderId="0" applyFont="0" applyFill="0" applyBorder="0" applyAlignment="0" applyProtection="0"/>
    <xf numFmtId="169" fontId="28" fillId="0" borderId="0" applyFont="0" applyFill="0" applyBorder="0" applyAlignment="0" applyProtection="0"/>
    <xf numFmtId="169" fontId="28"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28" fillId="0" borderId="0" applyFont="0" applyFill="0" applyBorder="0" applyAlignment="0" applyProtection="0"/>
    <xf numFmtId="169" fontId="28" fillId="0" borderId="0" applyFont="0" applyFill="0" applyBorder="0" applyAlignment="0" applyProtection="0"/>
    <xf numFmtId="169" fontId="28" fillId="0" borderId="0" applyFont="0" applyFill="0" applyBorder="0" applyAlignment="0" applyProtection="0"/>
    <xf numFmtId="169" fontId="28"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28" fillId="0" borderId="0" applyFont="0" applyFill="0" applyBorder="0" applyAlignment="0" applyProtection="0"/>
    <xf numFmtId="169" fontId="28" fillId="0" borderId="0" applyFont="0" applyFill="0" applyBorder="0" applyAlignment="0" applyProtection="0"/>
    <xf numFmtId="169" fontId="28" fillId="0" borderId="0" applyFont="0" applyFill="0" applyBorder="0" applyAlignment="0" applyProtection="0"/>
    <xf numFmtId="169" fontId="28"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28" fillId="0" borderId="0" applyFont="0" applyFill="0" applyBorder="0" applyAlignment="0" applyProtection="0"/>
    <xf numFmtId="169" fontId="28" fillId="0" borderId="0" applyFont="0" applyFill="0" applyBorder="0" applyAlignment="0" applyProtection="0"/>
    <xf numFmtId="169" fontId="28" fillId="0" borderId="0" applyFont="0" applyFill="0" applyBorder="0" applyAlignment="0" applyProtection="0"/>
    <xf numFmtId="169" fontId="28"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28" fillId="0" borderId="0" applyFont="0" applyFill="0" applyBorder="0" applyAlignment="0" applyProtection="0"/>
    <xf numFmtId="169" fontId="28" fillId="0" borderId="0" applyFont="0" applyFill="0" applyBorder="0" applyAlignment="0" applyProtection="0"/>
    <xf numFmtId="169" fontId="28" fillId="0" borderId="0" applyFont="0" applyFill="0" applyBorder="0" applyAlignment="0" applyProtection="0"/>
    <xf numFmtId="169" fontId="28"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28" fillId="0" borderId="0" applyFont="0" applyFill="0" applyBorder="0" applyAlignment="0" applyProtection="0"/>
    <xf numFmtId="169" fontId="28" fillId="0" borderId="0" applyFont="0" applyFill="0" applyBorder="0" applyAlignment="0" applyProtection="0"/>
    <xf numFmtId="169" fontId="28" fillId="0" borderId="0" applyFont="0" applyFill="0" applyBorder="0" applyAlignment="0" applyProtection="0"/>
    <xf numFmtId="169" fontId="28"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28" fillId="0" borderId="0" applyFont="0" applyFill="0" applyBorder="0" applyAlignment="0" applyProtection="0"/>
    <xf numFmtId="169" fontId="28" fillId="0" borderId="0" applyFont="0" applyFill="0" applyBorder="0" applyAlignment="0" applyProtection="0"/>
    <xf numFmtId="169" fontId="28" fillId="0" borderId="0" applyFont="0" applyFill="0" applyBorder="0" applyAlignment="0" applyProtection="0"/>
    <xf numFmtId="169" fontId="28"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28" fillId="0" borderId="0" applyFont="0" applyFill="0" applyBorder="0" applyAlignment="0" applyProtection="0"/>
    <xf numFmtId="169" fontId="28" fillId="0" borderId="0" applyFont="0" applyFill="0" applyBorder="0" applyAlignment="0" applyProtection="0"/>
    <xf numFmtId="169" fontId="28" fillId="0" borderId="0" applyFont="0" applyFill="0" applyBorder="0" applyAlignment="0" applyProtection="0"/>
    <xf numFmtId="169" fontId="28"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28" fillId="0" borderId="0" applyFont="0" applyFill="0" applyBorder="0" applyAlignment="0" applyProtection="0"/>
    <xf numFmtId="169" fontId="28" fillId="0" borderId="0" applyFont="0" applyFill="0" applyBorder="0" applyAlignment="0" applyProtection="0"/>
    <xf numFmtId="169" fontId="28" fillId="0" borderId="0" applyFont="0" applyFill="0" applyBorder="0" applyAlignment="0" applyProtection="0"/>
    <xf numFmtId="169" fontId="28"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28" fillId="0" borderId="0" applyFont="0" applyFill="0" applyBorder="0" applyAlignment="0" applyProtection="0"/>
    <xf numFmtId="169" fontId="28" fillId="0" borderId="0" applyFont="0" applyFill="0" applyBorder="0" applyAlignment="0" applyProtection="0"/>
    <xf numFmtId="169" fontId="28" fillId="0" borderId="0" applyFont="0" applyFill="0" applyBorder="0" applyAlignment="0" applyProtection="0"/>
    <xf numFmtId="169" fontId="28"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28" fillId="0" borderId="0" applyFont="0" applyFill="0" applyBorder="0" applyAlignment="0" applyProtection="0"/>
    <xf numFmtId="169" fontId="28" fillId="0" borderId="0" applyFont="0" applyFill="0" applyBorder="0" applyAlignment="0" applyProtection="0"/>
    <xf numFmtId="169" fontId="28" fillId="0" borderId="0" applyFont="0" applyFill="0" applyBorder="0" applyAlignment="0" applyProtection="0"/>
    <xf numFmtId="169" fontId="28"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28" fillId="0" borderId="0" applyFont="0" applyFill="0" applyBorder="0" applyAlignment="0" applyProtection="0"/>
    <xf numFmtId="169" fontId="28" fillId="0" borderId="0" applyFont="0" applyFill="0" applyBorder="0" applyAlignment="0" applyProtection="0"/>
    <xf numFmtId="169" fontId="28" fillId="0" borderId="0" applyFont="0" applyFill="0" applyBorder="0" applyAlignment="0" applyProtection="0"/>
    <xf numFmtId="169" fontId="28"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28" fillId="0" borderId="0" applyFont="0" applyFill="0" applyBorder="0" applyAlignment="0" applyProtection="0"/>
    <xf numFmtId="169" fontId="28" fillId="0" borderId="0" applyFont="0" applyFill="0" applyBorder="0" applyAlignment="0" applyProtection="0"/>
    <xf numFmtId="169" fontId="28" fillId="0" borderId="0" applyFont="0" applyFill="0" applyBorder="0" applyAlignment="0" applyProtection="0"/>
    <xf numFmtId="169" fontId="28"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28" fillId="0" borderId="0" applyFont="0" applyFill="0" applyBorder="0" applyAlignment="0" applyProtection="0"/>
    <xf numFmtId="169" fontId="28" fillId="0" borderId="0" applyFont="0" applyFill="0" applyBorder="0" applyAlignment="0" applyProtection="0"/>
    <xf numFmtId="169" fontId="28" fillId="0" borderId="0" applyFont="0" applyFill="0" applyBorder="0" applyAlignment="0" applyProtection="0"/>
    <xf numFmtId="169" fontId="28"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28" fillId="0" borderId="0" applyFont="0" applyFill="0" applyBorder="0" applyAlignment="0" applyProtection="0"/>
    <xf numFmtId="169" fontId="28" fillId="0" borderId="0" applyFont="0" applyFill="0" applyBorder="0" applyAlignment="0" applyProtection="0"/>
    <xf numFmtId="169" fontId="28" fillId="0" borderId="0" applyFont="0" applyFill="0" applyBorder="0" applyAlignment="0" applyProtection="0"/>
    <xf numFmtId="169" fontId="28"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28" fillId="0" borderId="0" applyFont="0" applyFill="0" applyBorder="0" applyAlignment="0" applyProtection="0"/>
    <xf numFmtId="169" fontId="28" fillId="0" borderId="0" applyFont="0" applyFill="0" applyBorder="0" applyAlignment="0" applyProtection="0"/>
    <xf numFmtId="169" fontId="28" fillId="0" borderId="0" applyFont="0" applyFill="0" applyBorder="0" applyAlignment="0" applyProtection="0"/>
    <xf numFmtId="169" fontId="28"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28" fillId="0" borderId="0" applyFont="0" applyFill="0" applyBorder="0" applyAlignment="0" applyProtection="0"/>
    <xf numFmtId="169" fontId="28" fillId="0" borderId="0" applyFont="0" applyFill="0" applyBorder="0" applyAlignment="0" applyProtection="0"/>
    <xf numFmtId="169" fontId="28" fillId="0" borderId="0" applyFont="0" applyFill="0" applyBorder="0" applyAlignment="0" applyProtection="0"/>
    <xf numFmtId="169" fontId="28"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28" fillId="0" borderId="0" applyFont="0" applyFill="0" applyBorder="0" applyAlignment="0" applyProtection="0"/>
    <xf numFmtId="169" fontId="28" fillId="0" borderId="0" applyFont="0" applyFill="0" applyBorder="0" applyAlignment="0" applyProtection="0"/>
    <xf numFmtId="169" fontId="28" fillId="0" borderId="0" applyFont="0" applyFill="0" applyBorder="0" applyAlignment="0" applyProtection="0"/>
    <xf numFmtId="169" fontId="28"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28" fillId="0" borderId="0" applyFont="0" applyFill="0" applyBorder="0" applyAlignment="0" applyProtection="0"/>
    <xf numFmtId="169" fontId="28" fillId="0" borderId="0" applyFont="0" applyFill="0" applyBorder="0" applyAlignment="0" applyProtection="0"/>
    <xf numFmtId="169" fontId="28" fillId="0" borderId="0" applyFont="0" applyFill="0" applyBorder="0" applyAlignment="0" applyProtection="0"/>
    <xf numFmtId="169" fontId="28"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28" fillId="0" borderId="0" applyFont="0" applyFill="0" applyBorder="0" applyAlignment="0" applyProtection="0"/>
    <xf numFmtId="169" fontId="28" fillId="0" borderId="0" applyFont="0" applyFill="0" applyBorder="0" applyAlignment="0" applyProtection="0"/>
    <xf numFmtId="169" fontId="28" fillId="0" borderId="0" applyFont="0" applyFill="0" applyBorder="0" applyAlignment="0" applyProtection="0"/>
    <xf numFmtId="169" fontId="28" fillId="0" borderId="0" applyFont="0" applyFill="0" applyBorder="0" applyAlignment="0" applyProtection="0"/>
    <xf numFmtId="169" fontId="16" fillId="0" borderId="0" applyFont="0" applyFill="0" applyBorder="0" applyAlignment="0" applyProtection="0"/>
    <xf numFmtId="169" fontId="28" fillId="0" borderId="0" applyFont="0" applyFill="0" applyBorder="0" applyAlignment="0" applyProtection="0"/>
    <xf numFmtId="169" fontId="28" fillId="0" borderId="0" applyFont="0" applyFill="0" applyBorder="0" applyAlignment="0" applyProtection="0"/>
    <xf numFmtId="169" fontId="28" fillId="0" borderId="0" applyFont="0" applyFill="0" applyBorder="0" applyAlignment="0" applyProtection="0"/>
    <xf numFmtId="169" fontId="28"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28" fillId="0" borderId="0" applyFont="0" applyFill="0" applyBorder="0" applyAlignment="0" applyProtection="0"/>
    <xf numFmtId="169" fontId="28" fillId="0" borderId="0" applyFont="0" applyFill="0" applyBorder="0" applyAlignment="0" applyProtection="0"/>
    <xf numFmtId="169" fontId="28" fillId="0" borderId="0" applyFont="0" applyFill="0" applyBorder="0" applyAlignment="0" applyProtection="0"/>
    <xf numFmtId="169" fontId="28"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28" fillId="0" borderId="0" applyFont="0" applyFill="0" applyBorder="0" applyAlignment="0" applyProtection="0"/>
    <xf numFmtId="169" fontId="28" fillId="0" borderId="0" applyFont="0" applyFill="0" applyBorder="0" applyAlignment="0" applyProtection="0"/>
    <xf numFmtId="169" fontId="28" fillId="0" borderId="0" applyFont="0" applyFill="0" applyBorder="0" applyAlignment="0" applyProtection="0"/>
    <xf numFmtId="169" fontId="28"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28" fillId="0" borderId="0" applyFont="0" applyFill="0" applyBorder="0" applyAlignment="0" applyProtection="0"/>
    <xf numFmtId="169" fontId="28" fillId="0" borderId="0" applyFont="0" applyFill="0" applyBorder="0" applyAlignment="0" applyProtection="0"/>
    <xf numFmtId="169" fontId="28" fillId="0" borderId="0" applyFont="0" applyFill="0" applyBorder="0" applyAlignment="0" applyProtection="0"/>
    <xf numFmtId="169" fontId="28"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28" fillId="0" borderId="0" applyFont="0" applyFill="0" applyBorder="0" applyAlignment="0" applyProtection="0"/>
    <xf numFmtId="169" fontId="28" fillId="0" borderId="0" applyFont="0" applyFill="0" applyBorder="0" applyAlignment="0" applyProtection="0"/>
    <xf numFmtId="169" fontId="28" fillId="0" borderId="0" applyFont="0" applyFill="0" applyBorder="0" applyAlignment="0" applyProtection="0"/>
    <xf numFmtId="169" fontId="28"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28" fillId="0" borderId="0" applyFont="0" applyFill="0" applyBorder="0" applyAlignment="0" applyProtection="0"/>
    <xf numFmtId="169" fontId="28" fillId="0" borderId="0" applyFont="0" applyFill="0" applyBorder="0" applyAlignment="0" applyProtection="0"/>
    <xf numFmtId="169" fontId="28" fillId="0" borderId="0" applyFont="0" applyFill="0" applyBorder="0" applyAlignment="0" applyProtection="0"/>
    <xf numFmtId="169" fontId="28" fillId="0" borderId="0" applyFont="0" applyFill="0" applyBorder="0" applyAlignment="0" applyProtection="0"/>
    <xf numFmtId="0" fontId="38" fillId="30" borderId="25" applyNumberFormat="0" applyAlignment="0" applyProtection="0"/>
    <xf numFmtId="0" fontId="29" fillId="0" borderId="0"/>
    <xf numFmtId="9" fontId="16" fillId="0" borderId="0" applyFont="0" applyFill="0" applyBorder="0" applyAlignment="0" applyProtection="0"/>
    <xf numFmtId="9" fontId="16"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16" fillId="0" borderId="0" applyFont="0" applyFill="0" applyBorder="0" applyAlignment="0" applyProtection="0"/>
    <xf numFmtId="9" fontId="28"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0" fontId="16" fillId="0" borderId="0"/>
    <xf numFmtId="0" fontId="39" fillId="0" borderId="0" applyNumberFormat="0" applyFill="0" applyBorder="0" applyAlignment="0" applyProtection="0"/>
    <xf numFmtId="0" fontId="40" fillId="0" borderId="0" applyNumberFormat="0" applyFill="0" applyBorder="0" applyAlignment="0" applyProtection="0"/>
    <xf numFmtId="0" fontId="41" fillId="0" borderId="0" applyNumberFormat="0" applyFill="0" applyBorder="0" applyAlignment="0" applyProtection="0"/>
    <xf numFmtId="0" fontId="42" fillId="0" borderId="26" applyNumberFormat="0" applyFill="0" applyAlignment="0" applyProtection="0"/>
    <xf numFmtId="0" fontId="43" fillId="0" borderId="27" applyNumberFormat="0" applyFill="0" applyAlignment="0" applyProtection="0"/>
    <xf numFmtId="0" fontId="44" fillId="0" borderId="28" applyNumberFormat="0" applyFill="0" applyAlignment="0" applyProtection="0"/>
    <xf numFmtId="0" fontId="44" fillId="0" borderId="0" applyNumberFormat="0" applyFill="0" applyBorder="0" applyAlignment="0" applyProtection="0"/>
    <xf numFmtId="0" fontId="45" fillId="0" borderId="29" applyNumberFormat="0" applyFill="0" applyAlignment="0" applyProtection="0"/>
    <xf numFmtId="0" fontId="46" fillId="16" borderId="0" applyNumberFormat="0" applyBorder="0" applyAlignment="0" applyProtection="0"/>
    <xf numFmtId="0" fontId="47" fillId="17" borderId="0" applyNumberFormat="0" applyBorder="0" applyAlignment="0" applyProtection="0"/>
    <xf numFmtId="4" fontId="30" fillId="0" borderId="0"/>
  </cellStyleXfs>
  <cellXfs count="119">
    <xf numFmtId="0" fontId="0" fillId="0" borderId="0" xfId="0"/>
    <xf numFmtId="0" fontId="1" fillId="0" borderId="2" xfId="1" applyBorder="1" applyAlignment="1">
      <alignment horizontal="center" vertical="center" wrapText="1"/>
    </xf>
    <xf numFmtId="0" fontId="1" fillId="0" borderId="1" xfId="1" applyAlignment="1">
      <alignment horizontal="center" vertical="center" wrapText="1"/>
    </xf>
    <xf numFmtId="0" fontId="0" fillId="2" borderId="0" xfId="0" applyFill="1"/>
    <xf numFmtId="0" fontId="4" fillId="0" borderId="0" xfId="0" applyFont="1"/>
    <xf numFmtId="0" fontId="0" fillId="0" borderId="2" xfId="0" applyBorder="1"/>
    <xf numFmtId="164" fontId="0" fillId="0" borderId="2" xfId="0" applyNumberFormat="1" applyBorder="1"/>
    <xf numFmtId="0" fontId="0" fillId="0" borderId="0" xfId="0" applyFill="1" applyBorder="1"/>
    <xf numFmtId="1" fontId="0" fillId="0" borderId="0" xfId="0" applyNumberFormat="1"/>
    <xf numFmtId="1" fontId="4" fillId="0" borderId="0" xfId="0" applyNumberFormat="1" applyFont="1"/>
    <xf numFmtId="1" fontId="0" fillId="0" borderId="3" xfId="0" applyNumberFormat="1" applyBorder="1"/>
    <xf numFmtId="1" fontId="0" fillId="0" borderId="4" xfId="0" applyNumberFormat="1" applyBorder="1"/>
    <xf numFmtId="1" fontId="0" fillId="0" borderId="5" xfId="0" applyNumberFormat="1" applyBorder="1"/>
    <xf numFmtId="1" fontId="0" fillId="0" borderId="6" xfId="0" applyNumberFormat="1" applyBorder="1"/>
    <xf numFmtId="1" fontId="0" fillId="0" borderId="0" xfId="0" applyNumberFormat="1" applyBorder="1"/>
    <xf numFmtId="1" fontId="0" fillId="0" borderId="7" xfId="0" applyNumberFormat="1" applyBorder="1"/>
    <xf numFmtId="1" fontId="0" fillId="0" borderId="8" xfId="0" applyNumberFormat="1" applyBorder="1"/>
    <xf numFmtId="1" fontId="0" fillId="0" borderId="9" xfId="0" applyNumberFormat="1" applyBorder="1"/>
    <xf numFmtId="1" fontId="0" fillId="0" borderId="10" xfId="0" applyNumberFormat="1" applyBorder="1"/>
    <xf numFmtId="0" fontId="0" fillId="0" borderId="11" xfId="0" applyBorder="1"/>
    <xf numFmtId="0" fontId="5" fillId="0" borderId="0" xfId="0" applyFont="1"/>
    <xf numFmtId="2" fontId="5" fillId="0" borderId="0" xfId="0" applyNumberFormat="1" applyFont="1"/>
    <xf numFmtId="1" fontId="0" fillId="0" borderId="2" xfId="0" applyNumberFormat="1" applyBorder="1"/>
    <xf numFmtId="0" fontId="6" fillId="0" borderId="0" xfId="0" applyFont="1" applyAlignment="1">
      <alignment horizontal="left" vertical="center" readingOrder="1"/>
    </xf>
    <xf numFmtId="1" fontId="0" fillId="0" borderId="0" xfId="0" applyNumberFormat="1" applyFill="1" applyBorder="1"/>
    <xf numFmtId="0" fontId="8" fillId="3" borderId="12" xfId="0" applyFont="1" applyFill="1" applyBorder="1" applyAlignment="1">
      <alignment horizontal="left" vertical="top" wrapText="1"/>
    </xf>
    <xf numFmtId="1" fontId="0" fillId="0" borderId="2" xfId="0" applyNumberFormat="1" applyFill="1" applyBorder="1"/>
    <xf numFmtId="165" fontId="0" fillId="0" borderId="2" xfId="0" applyNumberFormat="1" applyBorder="1"/>
    <xf numFmtId="0" fontId="0" fillId="0" borderId="14" xfId="0" applyBorder="1"/>
    <xf numFmtId="0" fontId="1" fillId="0" borderId="0" xfId="1" applyBorder="1" applyAlignment="1">
      <alignment horizontal="center" vertical="center" wrapText="1"/>
    </xf>
    <xf numFmtId="0" fontId="1" fillId="0" borderId="13" xfId="1" applyBorder="1" applyAlignment="1">
      <alignment horizontal="center" vertical="center"/>
    </xf>
    <xf numFmtId="0" fontId="1" fillId="0" borderId="15" xfId="1" applyBorder="1" applyAlignment="1">
      <alignment horizontal="left" vertical="center"/>
    </xf>
    <xf numFmtId="0" fontId="0" fillId="0" borderId="13" xfId="0" applyBorder="1"/>
    <xf numFmtId="0" fontId="0" fillId="0" borderId="15" xfId="0" applyBorder="1"/>
    <xf numFmtId="0" fontId="0" fillId="0" borderId="15" xfId="0" applyBorder="1" applyAlignment="1">
      <alignment horizontal="center" vertical="center"/>
    </xf>
    <xf numFmtId="0" fontId="4" fillId="0" borderId="0" xfId="0" applyFont="1" applyAlignment="1">
      <alignment horizontal="center" vertical="center"/>
    </xf>
    <xf numFmtId="0" fontId="9" fillId="0" borderId="0" xfId="0" applyFont="1"/>
    <xf numFmtId="0" fontId="7" fillId="0" borderId="0" xfId="0" applyFont="1"/>
    <xf numFmtId="0" fontId="10" fillId="0" borderId="0" xfId="0" applyFont="1"/>
    <xf numFmtId="0" fontId="11" fillId="0" borderId="0" xfId="0" applyFont="1"/>
    <xf numFmtId="1" fontId="9" fillId="0" borderId="0" xfId="0" applyNumberFormat="1" applyFont="1"/>
    <xf numFmtId="0" fontId="0" fillId="4" borderId="0" xfId="0" applyFill="1"/>
    <xf numFmtId="1" fontId="0" fillId="4" borderId="0" xfId="0" applyNumberFormat="1" applyFill="1"/>
    <xf numFmtId="1" fontId="0" fillId="4" borderId="3" xfId="0" applyNumberFormat="1" applyFill="1" applyBorder="1"/>
    <xf numFmtId="1" fontId="0" fillId="4" borderId="4" xfId="0" applyNumberFormat="1" applyFill="1" applyBorder="1"/>
    <xf numFmtId="1" fontId="0" fillId="4" borderId="5" xfId="0" applyNumberFormat="1" applyFill="1" applyBorder="1"/>
    <xf numFmtId="1" fontId="0" fillId="4" borderId="6" xfId="0" applyNumberFormat="1" applyFill="1" applyBorder="1"/>
    <xf numFmtId="1" fontId="0" fillId="4" borderId="0" xfId="0" applyNumberFormat="1" applyFill="1" applyBorder="1"/>
    <xf numFmtId="1" fontId="0" fillId="4" borderId="7" xfId="0" applyNumberFormat="1" applyFill="1" applyBorder="1"/>
    <xf numFmtId="0" fontId="0" fillId="0" borderId="0" xfId="0" applyFill="1"/>
    <xf numFmtId="0" fontId="0" fillId="0" borderId="2" xfId="0" applyFill="1" applyBorder="1"/>
    <xf numFmtId="0" fontId="0" fillId="5" borderId="0" xfId="0" applyFill="1"/>
    <xf numFmtId="164" fontId="5" fillId="0" borderId="0" xfId="0" applyNumberFormat="1" applyFont="1"/>
    <xf numFmtId="164" fontId="0" fillId="0" borderId="2" xfId="0" applyNumberFormat="1" applyFill="1" applyBorder="1"/>
    <xf numFmtId="0" fontId="0" fillId="5" borderId="2" xfId="0" applyFill="1" applyBorder="1"/>
    <xf numFmtId="0" fontId="13" fillId="0" borderId="0" xfId="0" applyFont="1"/>
    <xf numFmtId="1" fontId="0" fillId="6" borderId="0" xfId="0" applyNumberFormat="1" applyFill="1"/>
    <xf numFmtId="0" fontId="0" fillId="6" borderId="2" xfId="0" applyFill="1" applyBorder="1"/>
    <xf numFmtId="9" fontId="4" fillId="0" borderId="2" xfId="3" applyFont="1" applyBorder="1"/>
    <xf numFmtId="0" fontId="4" fillId="0" borderId="2" xfId="0" applyFont="1" applyFill="1" applyBorder="1"/>
    <xf numFmtId="164" fontId="7" fillId="0" borderId="16" xfId="0" applyNumberFormat="1" applyFont="1" applyBorder="1"/>
    <xf numFmtId="164" fontId="7" fillId="0" borderId="17" xfId="0" applyNumberFormat="1" applyFont="1" applyBorder="1"/>
    <xf numFmtId="0" fontId="7" fillId="0" borderId="18" xfId="0" applyFont="1" applyBorder="1"/>
    <xf numFmtId="164" fontId="0" fillId="0" borderId="19" xfId="0" applyNumberFormat="1" applyBorder="1"/>
    <xf numFmtId="0" fontId="0" fillId="0" borderId="19" xfId="0" applyBorder="1"/>
    <xf numFmtId="164" fontId="14" fillId="0" borderId="2" xfId="0" applyNumberFormat="1" applyFont="1" applyBorder="1"/>
    <xf numFmtId="2" fontId="0" fillId="6" borderId="0" xfId="0" applyNumberFormat="1" applyFill="1"/>
    <xf numFmtId="0" fontId="0" fillId="6" borderId="0" xfId="0" applyFill="1"/>
    <xf numFmtId="164" fontId="7" fillId="0" borderId="0" xfId="0" applyNumberFormat="1" applyFont="1"/>
    <xf numFmtId="164" fontId="0" fillId="0" borderId="0" xfId="0" applyNumberFormat="1"/>
    <xf numFmtId="0" fontId="7" fillId="0" borderId="2" xfId="0" applyFont="1" applyBorder="1"/>
    <xf numFmtId="0" fontId="15" fillId="0" borderId="0" xfId="0" applyFont="1"/>
    <xf numFmtId="0" fontId="16" fillId="0" borderId="5" xfId="0" applyFont="1" applyFill="1" applyBorder="1" applyAlignment="1">
      <alignment horizontal="center"/>
    </xf>
    <xf numFmtId="0" fontId="1" fillId="0" borderId="0" xfId="2" applyBorder="1" applyAlignment="1">
      <alignment horizontal="center" vertical="center" wrapText="1"/>
    </xf>
    <xf numFmtId="0" fontId="16" fillId="7" borderId="2" xfId="0" applyFont="1" applyFill="1" applyBorder="1"/>
    <xf numFmtId="165" fontId="1" fillId="8" borderId="1" xfId="1" applyNumberFormat="1" applyFill="1" applyAlignment="1">
      <alignment horizontal="center" vertical="center" wrapText="1"/>
    </xf>
    <xf numFmtId="1" fontId="1" fillId="5" borderId="1" xfId="1" applyNumberFormat="1" applyFill="1" applyAlignment="1">
      <alignment horizontal="center" vertical="center" wrapText="1"/>
    </xf>
    <xf numFmtId="1" fontId="1" fillId="8" borderId="1" xfId="1" applyNumberFormat="1" applyFill="1" applyAlignment="1">
      <alignment horizontal="center" vertical="center" wrapText="1"/>
    </xf>
    <xf numFmtId="2" fontId="0" fillId="0" borderId="2" xfId="0" applyNumberFormat="1" applyBorder="1"/>
    <xf numFmtId="0" fontId="0" fillId="9" borderId="0" xfId="0" applyFill="1"/>
    <xf numFmtId="0" fontId="4" fillId="9" borderId="0" xfId="0" applyFont="1" applyFill="1"/>
    <xf numFmtId="1" fontId="0" fillId="9" borderId="0" xfId="0" applyNumberFormat="1" applyFill="1"/>
    <xf numFmtId="0" fontId="0" fillId="10" borderId="2" xfId="0" applyFill="1" applyBorder="1"/>
    <xf numFmtId="1" fontId="0" fillId="6" borderId="2" xfId="0" applyNumberFormat="1" applyFill="1" applyBorder="1"/>
    <xf numFmtId="165" fontId="0" fillId="0" borderId="6" xfId="0" applyNumberFormat="1" applyFill="1" applyBorder="1"/>
    <xf numFmtId="0" fontId="16" fillId="0" borderId="0" xfId="4"/>
    <xf numFmtId="0" fontId="17" fillId="0" borderId="0" xfId="4" applyFont="1" applyAlignment="1">
      <alignment horizontal="center"/>
    </xf>
    <xf numFmtId="0" fontId="17" fillId="11" borderId="12" xfId="4" applyFont="1" applyFill="1" applyBorder="1"/>
    <xf numFmtId="0" fontId="16" fillId="11" borderId="12" xfId="4" applyFont="1" applyFill="1" applyBorder="1"/>
    <xf numFmtId="0" fontId="16" fillId="12" borderId="0" xfId="4" applyFont="1" applyFill="1"/>
    <xf numFmtId="0" fontId="16" fillId="12" borderId="0" xfId="4" applyFill="1"/>
    <xf numFmtId="1" fontId="16" fillId="0" borderId="0" xfId="4" applyNumberFormat="1"/>
    <xf numFmtId="0" fontId="16" fillId="0" borderId="0" xfId="4" applyFont="1"/>
    <xf numFmtId="2" fontId="16" fillId="0" borderId="0" xfId="4" applyNumberFormat="1"/>
    <xf numFmtId="0" fontId="18" fillId="0" borderId="0" xfId="4" applyFont="1"/>
    <xf numFmtId="0" fontId="19" fillId="0" borderId="0" xfId="0" applyFont="1"/>
    <xf numFmtId="0" fontId="17" fillId="0" borderId="0" xfId="0" applyFont="1" applyAlignment="1">
      <alignment horizontal="center"/>
    </xf>
    <xf numFmtId="0" fontId="17" fillId="11" borderId="12" xfId="0" applyFont="1" applyFill="1" applyBorder="1"/>
    <xf numFmtId="0" fontId="17" fillId="14" borderId="12" xfId="0" applyFont="1" applyFill="1" applyBorder="1"/>
    <xf numFmtId="0" fontId="16" fillId="11" borderId="12" xfId="0" applyFont="1" applyFill="1" applyBorder="1"/>
    <xf numFmtId="0" fontId="8" fillId="3" borderId="12" xfId="4" applyFont="1" applyFill="1" applyBorder="1" applyAlignment="1">
      <alignment horizontal="left" vertical="top" wrapText="1"/>
    </xf>
    <xf numFmtId="0" fontId="16" fillId="0" borderId="0" xfId="4" applyFill="1" applyBorder="1" applyAlignment="1">
      <alignment horizontal="left" wrapText="1"/>
    </xf>
    <xf numFmtId="0" fontId="0" fillId="7" borderId="0" xfId="0" applyFill="1"/>
    <xf numFmtId="1" fontId="0" fillId="7" borderId="0" xfId="0" applyNumberFormat="1" applyFill="1"/>
    <xf numFmtId="0" fontId="16" fillId="7" borderId="0" xfId="4" applyFill="1" applyBorder="1" applyAlignment="1">
      <alignment horizontal="left" wrapText="1"/>
    </xf>
    <xf numFmtId="0" fontId="0" fillId="39" borderId="0" xfId="0" applyFill="1"/>
    <xf numFmtId="1" fontId="0" fillId="39" borderId="0" xfId="0" applyNumberFormat="1" applyFill="1"/>
    <xf numFmtId="0" fontId="16" fillId="39" borderId="0" xfId="4" applyFill="1" applyBorder="1" applyAlignment="1">
      <alignment horizontal="left" wrapText="1"/>
    </xf>
    <xf numFmtId="164" fontId="0" fillId="39" borderId="0" xfId="0" applyNumberFormat="1" applyFill="1"/>
    <xf numFmtId="2" fontId="0" fillId="39" borderId="2" xfId="0" applyNumberFormat="1" applyFill="1" applyBorder="1"/>
    <xf numFmtId="164" fontId="0" fillId="7" borderId="0" xfId="0" applyNumberFormat="1" applyFill="1"/>
    <xf numFmtId="0" fontId="0" fillId="7" borderId="2" xfId="0" applyFill="1" applyBorder="1"/>
    <xf numFmtId="1" fontId="0" fillId="7" borderId="2" xfId="0" applyNumberFormat="1" applyFill="1" applyBorder="1"/>
    <xf numFmtId="164" fontId="0" fillId="7" borderId="2" xfId="0" applyNumberFormat="1" applyFill="1" applyBorder="1"/>
    <xf numFmtId="2" fontId="0" fillId="7" borderId="2" xfId="0" applyNumberFormat="1" applyFill="1" applyBorder="1"/>
    <xf numFmtId="164" fontId="0" fillId="0" borderId="0" xfId="0" applyNumberFormat="1" applyFill="1"/>
    <xf numFmtId="1" fontId="0" fillId="0" borderId="0" xfId="0" applyNumberFormat="1" applyFill="1"/>
    <xf numFmtId="0" fontId="10" fillId="0" borderId="0" xfId="0" applyFont="1" applyFill="1"/>
    <xf numFmtId="0" fontId="1" fillId="0" borderId="0" xfId="2" applyAlignment="1">
      <alignment horizontal="center" vertical="center" wrapText="1"/>
    </xf>
  </cellXfs>
  <cellStyles count="1525">
    <cellStyle name="20% - Colore 1" xfId="5"/>
    <cellStyle name="20% - Colore 2" xfId="6"/>
    <cellStyle name="20% - Colore 3" xfId="7"/>
    <cellStyle name="20% - Colore 4" xfId="8"/>
    <cellStyle name="20% - Colore 5" xfId="9"/>
    <cellStyle name="20% - Colore 6" xfId="10"/>
    <cellStyle name="40% - Colore 1" xfId="11"/>
    <cellStyle name="40% - Colore 2" xfId="12"/>
    <cellStyle name="40% - Colore 3" xfId="13"/>
    <cellStyle name="40% - Colore 4" xfId="14"/>
    <cellStyle name="40% - Colore 5" xfId="15"/>
    <cellStyle name="40% - Colore 6" xfId="16"/>
    <cellStyle name="5x indented GHG Textfiels" xfId="17"/>
    <cellStyle name="60% - Colore 1" xfId="18"/>
    <cellStyle name="60% - Colore 2" xfId="19"/>
    <cellStyle name="60% - Colore 3" xfId="20"/>
    <cellStyle name="60% - Colore 4" xfId="21"/>
    <cellStyle name="60% - Colore 5" xfId="22"/>
    <cellStyle name="60% - Colore 6" xfId="23"/>
    <cellStyle name="AggOrange_CRFReport-template" xfId="24"/>
    <cellStyle name="AggOrange9_CRFReport-template" xfId="25"/>
    <cellStyle name="Bad 2" xfId="26"/>
    <cellStyle name="Calcolo" xfId="27"/>
    <cellStyle name="Cella collegata" xfId="28"/>
    <cellStyle name="Cella da controllare" xfId="29"/>
    <cellStyle name="Colore 1" xfId="30"/>
    <cellStyle name="Colore 2" xfId="31"/>
    <cellStyle name="Colore 3" xfId="32"/>
    <cellStyle name="Colore 4" xfId="33"/>
    <cellStyle name="Colore 5" xfId="34"/>
    <cellStyle name="Colore 6" xfId="35"/>
    <cellStyle name="Comma 2" xfId="36"/>
    <cellStyle name="Comma 2 2" xfId="37"/>
    <cellStyle name="Comma 2 3" xfId="38"/>
    <cellStyle name="Comma 2 3 2" xfId="39"/>
    <cellStyle name="Comma 2 4" xfId="40"/>
    <cellStyle name="Comma 3" xfId="41"/>
    <cellStyle name="Comma 4" xfId="42"/>
    <cellStyle name="Comma 6" xfId="43"/>
    <cellStyle name="Comma0 - Type3" xfId="44"/>
    <cellStyle name="CustomizationCells" xfId="45"/>
    <cellStyle name="Euro" xfId="46"/>
    <cellStyle name="Euro 10" xfId="47"/>
    <cellStyle name="Euro 10 2" xfId="48"/>
    <cellStyle name="Euro 10 3" xfId="49"/>
    <cellStyle name="Euro 10 3 2" xfId="50"/>
    <cellStyle name="Euro 10 4" xfId="51"/>
    <cellStyle name="Euro 10 5" xfId="52"/>
    <cellStyle name="Euro 11" xfId="53"/>
    <cellStyle name="Euro 11 2" xfId="54"/>
    <cellStyle name="Euro 11 3" xfId="55"/>
    <cellStyle name="Euro 11 3 2" xfId="56"/>
    <cellStyle name="Euro 11 4" xfId="57"/>
    <cellStyle name="Euro 11 5" xfId="58"/>
    <cellStyle name="Euro 12" xfId="59"/>
    <cellStyle name="Euro 12 2" xfId="60"/>
    <cellStyle name="Euro 12 3" xfId="61"/>
    <cellStyle name="Euro 12 3 2" xfId="62"/>
    <cellStyle name="Euro 12 4" xfId="63"/>
    <cellStyle name="Euro 12 5" xfId="64"/>
    <cellStyle name="Euro 13" xfId="65"/>
    <cellStyle name="Euro 13 2" xfId="66"/>
    <cellStyle name="Euro 13 3" xfId="67"/>
    <cellStyle name="Euro 13 3 2" xfId="68"/>
    <cellStyle name="Euro 13 4" xfId="69"/>
    <cellStyle name="Euro 13 5" xfId="70"/>
    <cellStyle name="Euro 14" xfId="71"/>
    <cellStyle name="Euro 14 2" xfId="72"/>
    <cellStyle name="Euro 14 3" xfId="73"/>
    <cellStyle name="Euro 14 3 2" xfId="74"/>
    <cellStyle name="Euro 14 4" xfId="75"/>
    <cellStyle name="Euro 14 5" xfId="76"/>
    <cellStyle name="Euro 15" xfId="77"/>
    <cellStyle name="Euro 15 2" xfId="78"/>
    <cellStyle name="Euro 15 3" xfId="79"/>
    <cellStyle name="Euro 15 3 2" xfId="80"/>
    <cellStyle name="Euro 15 4" xfId="81"/>
    <cellStyle name="Euro 15 5" xfId="82"/>
    <cellStyle name="Euro 16" xfId="83"/>
    <cellStyle name="Euro 16 2" xfId="84"/>
    <cellStyle name="Euro 16 3" xfId="85"/>
    <cellStyle name="Euro 16 3 2" xfId="86"/>
    <cellStyle name="Euro 16 4" xfId="87"/>
    <cellStyle name="Euro 16 5" xfId="88"/>
    <cellStyle name="Euro 17" xfId="89"/>
    <cellStyle name="Euro 17 2" xfId="90"/>
    <cellStyle name="Euro 17 3" xfId="91"/>
    <cellStyle name="Euro 17 3 2" xfId="92"/>
    <cellStyle name="Euro 17 4" xfId="93"/>
    <cellStyle name="Euro 17 5" xfId="94"/>
    <cellStyle name="Euro 18" xfId="95"/>
    <cellStyle name="Euro 18 2" xfId="96"/>
    <cellStyle name="Euro 18 3" xfId="97"/>
    <cellStyle name="Euro 18 3 2" xfId="98"/>
    <cellStyle name="Euro 18 4" xfId="99"/>
    <cellStyle name="Euro 18 5" xfId="100"/>
    <cellStyle name="Euro 19" xfId="101"/>
    <cellStyle name="Euro 19 2" xfId="102"/>
    <cellStyle name="Euro 19 3" xfId="103"/>
    <cellStyle name="Euro 19 3 2" xfId="104"/>
    <cellStyle name="Euro 19 4" xfId="105"/>
    <cellStyle name="Euro 19 5" xfId="106"/>
    <cellStyle name="Euro 2" xfId="107"/>
    <cellStyle name="Euro 2 2" xfId="108"/>
    <cellStyle name="Euro 2 3" xfId="109"/>
    <cellStyle name="Euro 2 3 2" xfId="110"/>
    <cellStyle name="Euro 2 4" xfId="111"/>
    <cellStyle name="Euro 2 5" xfId="112"/>
    <cellStyle name="Euro 20" xfId="113"/>
    <cellStyle name="Euro 20 2" xfId="114"/>
    <cellStyle name="Euro 20 3" xfId="115"/>
    <cellStyle name="Euro 20 3 2" xfId="116"/>
    <cellStyle name="Euro 20 4" xfId="117"/>
    <cellStyle name="Euro 20 5" xfId="118"/>
    <cellStyle name="Euro 21" xfId="119"/>
    <cellStyle name="Euro 21 2" xfId="120"/>
    <cellStyle name="Euro 21 3" xfId="121"/>
    <cellStyle name="Euro 21 3 2" xfId="122"/>
    <cellStyle name="Euro 21 4" xfId="123"/>
    <cellStyle name="Euro 21 5" xfId="124"/>
    <cellStyle name="Euro 22" xfId="125"/>
    <cellStyle name="Euro 22 2" xfId="126"/>
    <cellStyle name="Euro 22 3" xfId="127"/>
    <cellStyle name="Euro 22 3 2" xfId="128"/>
    <cellStyle name="Euro 22 4" xfId="129"/>
    <cellStyle name="Euro 22 5" xfId="130"/>
    <cellStyle name="Euro 23" xfId="131"/>
    <cellStyle name="Euro 23 2" xfId="132"/>
    <cellStyle name="Euro 23 3" xfId="133"/>
    <cellStyle name="Euro 23 3 2" xfId="134"/>
    <cellStyle name="Euro 23 4" xfId="135"/>
    <cellStyle name="Euro 23 5" xfId="136"/>
    <cellStyle name="Euro 24" xfId="137"/>
    <cellStyle name="Euro 24 2" xfId="138"/>
    <cellStyle name="Euro 24 3" xfId="139"/>
    <cellStyle name="Euro 24 3 2" xfId="140"/>
    <cellStyle name="Euro 24 4" xfId="141"/>
    <cellStyle name="Euro 24 5" xfId="142"/>
    <cellStyle name="Euro 25" xfId="143"/>
    <cellStyle name="Euro 25 2" xfId="144"/>
    <cellStyle name="Euro 25 3" xfId="145"/>
    <cellStyle name="Euro 25 3 2" xfId="146"/>
    <cellStyle name="Euro 25 4" xfId="147"/>
    <cellStyle name="Euro 25 5" xfId="148"/>
    <cellStyle name="Euro 26" xfId="149"/>
    <cellStyle name="Euro 26 2" xfId="150"/>
    <cellStyle name="Euro 26 3" xfId="151"/>
    <cellStyle name="Euro 26 3 2" xfId="152"/>
    <cellStyle name="Euro 26 4" xfId="153"/>
    <cellStyle name="Euro 26 5" xfId="154"/>
    <cellStyle name="Euro 27" xfId="155"/>
    <cellStyle name="Euro 27 2" xfId="156"/>
    <cellStyle name="Euro 27 3" xfId="157"/>
    <cellStyle name="Euro 27 3 2" xfId="158"/>
    <cellStyle name="Euro 27 4" xfId="159"/>
    <cellStyle name="Euro 27 5" xfId="160"/>
    <cellStyle name="Euro 28" xfId="161"/>
    <cellStyle name="Euro 28 2" xfId="162"/>
    <cellStyle name="Euro 28 3" xfId="163"/>
    <cellStyle name="Euro 28 3 2" xfId="164"/>
    <cellStyle name="Euro 28 4" xfId="165"/>
    <cellStyle name="Euro 28 5" xfId="166"/>
    <cellStyle name="Euro 29" xfId="167"/>
    <cellStyle name="Euro 29 2" xfId="168"/>
    <cellStyle name="Euro 29 3" xfId="169"/>
    <cellStyle name="Euro 29 3 2" xfId="170"/>
    <cellStyle name="Euro 29 4" xfId="171"/>
    <cellStyle name="Euro 29 5" xfId="172"/>
    <cellStyle name="Euro 3" xfId="173"/>
    <cellStyle name="Euro 3 2" xfId="174"/>
    <cellStyle name="Euro 3 3" xfId="175"/>
    <cellStyle name="Euro 3 3 2" xfId="176"/>
    <cellStyle name="Euro 3 4" xfId="177"/>
    <cellStyle name="Euro 3 5" xfId="178"/>
    <cellStyle name="Euro 30" xfId="179"/>
    <cellStyle name="Euro 30 2" xfId="180"/>
    <cellStyle name="Euro 30 3" xfId="181"/>
    <cellStyle name="Euro 30 3 2" xfId="182"/>
    <cellStyle name="Euro 30 4" xfId="183"/>
    <cellStyle name="Euro 30 5" xfId="184"/>
    <cellStyle name="Euro 31" xfId="185"/>
    <cellStyle name="Euro 31 2" xfId="186"/>
    <cellStyle name="Euro 31 3" xfId="187"/>
    <cellStyle name="Euro 31 3 2" xfId="188"/>
    <cellStyle name="Euro 31 4" xfId="189"/>
    <cellStyle name="Euro 31 5" xfId="190"/>
    <cellStyle name="Euro 32" xfId="191"/>
    <cellStyle name="Euro 32 2" xfId="192"/>
    <cellStyle name="Euro 32 3" xfId="193"/>
    <cellStyle name="Euro 32 3 2" xfId="194"/>
    <cellStyle name="Euro 32 4" xfId="195"/>
    <cellStyle name="Euro 32 5" xfId="196"/>
    <cellStyle name="Euro 33" xfId="197"/>
    <cellStyle name="Euro 33 2" xfId="198"/>
    <cellStyle name="Euro 33 3" xfId="199"/>
    <cellStyle name="Euro 33 3 2" xfId="200"/>
    <cellStyle name="Euro 33 4" xfId="201"/>
    <cellStyle name="Euro 33 5" xfId="202"/>
    <cellStyle name="Euro 34" xfId="203"/>
    <cellStyle name="Euro 34 2" xfId="204"/>
    <cellStyle name="Euro 34 3" xfId="205"/>
    <cellStyle name="Euro 34 3 2" xfId="206"/>
    <cellStyle name="Euro 34 4" xfId="207"/>
    <cellStyle name="Euro 34 5" xfId="208"/>
    <cellStyle name="Euro 35" xfId="209"/>
    <cellStyle name="Euro 35 2" xfId="210"/>
    <cellStyle name="Euro 35 3" xfId="211"/>
    <cellStyle name="Euro 35 3 2" xfId="212"/>
    <cellStyle name="Euro 35 4" xfId="213"/>
    <cellStyle name="Euro 35 5" xfId="214"/>
    <cellStyle name="Euro 36" xfId="215"/>
    <cellStyle name="Euro 36 2" xfId="216"/>
    <cellStyle name="Euro 36 3" xfId="217"/>
    <cellStyle name="Euro 36 3 2" xfId="218"/>
    <cellStyle name="Euro 36 4" xfId="219"/>
    <cellStyle name="Euro 36 5" xfId="220"/>
    <cellStyle name="Euro 37" xfId="221"/>
    <cellStyle name="Euro 37 2" xfId="222"/>
    <cellStyle name="Euro 37 3" xfId="223"/>
    <cellStyle name="Euro 37 3 2" xfId="224"/>
    <cellStyle name="Euro 37 4" xfId="225"/>
    <cellStyle name="Euro 37 5" xfId="226"/>
    <cellStyle name="Euro 38" xfId="227"/>
    <cellStyle name="Euro 38 2" xfId="228"/>
    <cellStyle name="Euro 38 3" xfId="229"/>
    <cellStyle name="Euro 38 3 2" xfId="230"/>
    <cellStyle name="Euro 38 4" xfId="231"/>
    <cellStyle name="Euro 38 5" xfId="232"/>
    <cellStyle name="Euro 39" xfId="233"/>
    <cellStyle name="Euro 39 2" xfId="234"/>
    <cellStyle name="Euro 39 3" xfId="235"/>
    <cellStyle name="Euro 39 3 2" xfId="236"/>
    <cellStyle name="Euro 39 4" xfId="237"/>
    <cellStyle name="Euro 39 5" xfId="238"/>
    <cellStyle name="Euro 4" xfId="239"/>
    <cellStyle name="Euro 4 2" xfId="240"/>
    <cellStyle name="Euro 4 3" xfId="241"/>
    <cellStyle name="Euro 4 3 2" xfId="242"/>
    <cellStyle name="Euro 4 4" xfId="243"/>
    <cellStyle name="Euro 4 5" xfId="244"/>
    <cellStyle name="Euro 40" xfId="245"/>
    <cellStyle name="Euro 40 2" xfId="246"/>
    <cellStyle name="Euro 40 3" xfId="247"/>
    <cellStyle name="Euro 40 3 2" xfId="248"/>
    <cellStyle name="Euro 40 4" xfId="249"/>
    <cellStyle name="Euro 40 5" xfId="250"/>
    <cellStyle name="Euro 41" xfId="251"/>
    <cellStyle name="Euro 41 2" xfId="252"/>
    <cellStyle name="Euro 41 3" xfId="253"/>
    <cellStyle name="Euro 41 3 2" xfId="254"/>
    <cellStyle name="Euro 41 4" xfId="255"/>
    <cellStyle name="Euro 41 5" xfId="256"/>
    <cellStyle name="Euro 42" xfId="257"/>
    <cellStyle name="Euro 42 2" xfId="258"/>
    <cellStyle name="Euro 42 3" xfId="259"/>
    <cellStyle name="Euro 42 3 2" xfId="260"/>
    <cellStyle name="Euro 42 4" xfId="261"/>
    <cellStyle name="Euro 42 5" xfId="262"/>
    <cellStyle name="Euro 43" xfId="263"/>
    <cellStyle name="Euro 43 2" xfId="264"/>
    <cellStyle name="Euro 43 3" xfId="265"/>
    <cellStyle name="Euro 43 3 2" xfId="266"/>
    <cellStyle name="Euro 43 4" xfId="267"/>
    <cellStyle name="Euro 43 5" xfId="268"/>
    <cellStyle name="Euro 44" xfId="269"/>
    <cellStyle name="Euro 44 2" xfId="270"/>
    <cellStyle name="Euro 44 3" xfId="271"/>
    <cellStyle name="Euro 44 3 2" xfId="272"/>
    <cellStyle name="Euro 44 4" xfId="273"/>
    <cellStyle name="Euro 44 5" xfId="274"/>
    <cellStyle name="Euro 45" xfId="275"/>
    <cellStyle name="Euro 46" xfId="276"/>
    <cellStyle name="Euro 47" xfId="277"/>
    <cellStyle name="Euro 47 2" xfId="278"/>
    <cellStyle name="Euro 48" xfId="279"/>
    <cellStyle name="Euro 49" xfId="280"/>
    <cellStyle name="Euro 5" xfId="281"/>
    <cellStyle name="Euro 5 2" xfId="282"/>
    <cellStyle name="Euro 5 3" xfId="283"/>
    <cellStyle name="Euro 5 3 2" xfId="284"/>
    <cellStyle name="Euro 5 4" xfId="285"/>
    <cellStyle name="Euro 5 5" xfId="286"/>
    <cellStyle name="Euro 50" xfId="287"/>
    <cellStyle name="Euro 6" xfId="288"/>
    <cellStyle name="Euro 6 2" xfId="289"/>
    <cellStyle name="Euro 6 3" xfId="290"/>
    <cellStyle name="Euro 6 3 2" xfId="291"/>
    <cellStyle name="Euro 6 4" xfId="292"/>
    <cellStyle name="Euro 6 5" xfId="293"/>
    <cellStyle name="Euro 7" xfId="294"/>
    <cellStyle name="Euro 7 2" xfId="295"/>
    <cellStyle name="Euro 7 3" xfId="296"/>
    <cellStyle name="Euro 7 3 2" xfId="297"/>
    <cellStyle name="Euro 7 4" xfId="298"/>
    <cellStyle name="Euro 7 5" xfId="299"/>
    <cellStyle name="Euro 8" xfId="300"/>
    <cellStyle name="Euro 8 2" xfId="301"/>
    <cellStyle name="Euro 8 3" xfId="302"/>
    <cellStyle name="Euro 8 3 2" xfId="303"/>
    <cellStyle name="Euro 8 4" xfId="304"/>
    <cellStyle name="Euro 8 5" xfId="305"/>
    <cellStyle name="Euro 9" xfId="306"/>
    <cellStyle name="Euro 9 2" xfId="307"/>
    <cellStyle name="Euro 9 3" xfId="308"/>
    <cellStyle name="Euro 9 3 2" xfId="309"/>
    <cellStyle name="Euro 9 4" xfId="310"/>
    <cellStyle name="Euro 9 5" xfId="311"/>
    <cellStyle name="Fixed2 - Type2" xfId="312"/>
    <cellStyle name="Heading 3" xfId="1" builtinId="18"/>
    <cellStyle name="Heading 4" xfId="2" builtinId="19"/>
    <cellStyle name="Input 2" xfId="313"/>
    <cellStyle name="InputCells" xfId="314"/>
    <cellStyle name="Migliaia [0] 10" xfId="315"/>
    <cellStyle name="Migliaia [0] 11" xfId="316"/>
    <cellStyle name="Migliaia [0] 12" xfId="317"/>
    <cellStyle name="Migliaia [0] 13" xfId="318"/>
    <cellStyle name="Migliaia [0] 14" xfId="319"/>
    <cellStyle name="Migliaia [0] 15" xfId="320"/>
    <cellStyle name="Migliaia [0] 16" xfId="321"/>
    <cellStyle name="Migliaia [0] 17" xfId="322"/>
    <cellStyle name="Migliaia [0] 18" xfId="323"/>
    <cellStyle name="Migliaia [0] 19" xfId="324"/>
    <cellStyle name="Migliaia [0] 2" xfId="325"/>
    <cellStyle name="Migliaia [0] 20" xfId="326"/>
    <cellStyle name="Migliaia [0] 21" xfId="327"/>
    <cellStyle name="Migliaia [0] 22" xfId="328"/>
    <cellStyle name="Migliaia [0] 23" xfId="329"/>
    <cellStyle name="Migliaia [0] 24" xfId="330"/>
    <cellStyle name="Migliaia [0] 25" xfId="331"/>
    <cellStyle name="Migliaia [0] 26" xfId="332"/>
    <cellStyle name="Migliaia [0] 27" xfId="333"/>
    <cellStyle name="Migliaia [0] 28" xfId="334"/>
    <cellStyle name="Migliaia [0] 29" xfId="335"/>
    <cellStyle name="Migliaia [0] 3" xfId="336"/>
    <cellStyle name="Migliaia [0] 30" xfId="337"/>
    <cellStyle name="Migliaia [0] 31" xfId="338"/>
    <cellStyle name="Migliaia [0] 32" xfId="339"/>
    <cellStyle name="Migliaia [0] 33" xfId="340"/>
    <cellStyle name="Migliaia [0] 34" xfId="341"/>
    <cellStyle name="Migliaia [0] 35" xfId="342"/>
    <cellStyle name="Migliaia [0] 36" xfId="343"/>
    <cellStyle name="Migliaia [0] 37" xfId="344"/>
    <cellStyle name="Migliaia [0] 38" xfId="345"/>
    <cellStyle name="Migliaia [0] 39" xfId="346"/>
    <cellStyle name="Migliaia [0] 4" xfId="347"/>
    <cellStyle name="Migliaia [0] 40" xfId="348"/>
    <cellStyle name="Migliaia [0] 41" xfId="349"/>
    <cellStyle name="Migliaia [0] 42" xfId="350"/>
    <cellStyle name="Migliaia [0] 43" xfId="351"/>
    <cellStyle name="Migliaia [0] 44" xfId="352"/>
    <cellStyle name="Migliaia [0] 45" xfId="353"/>
    <cellStyle name="Migliaia [0] 46" xfId="354"/>
    <cellStyle name="Migliaia [0] 47" xfId="355"/>
    <cellStyle name="Migliaia [0] 48" xfId="356"/>
    <cellStyle name="Migliaia [0] 49" xfId="357"/>
    <cellStyle name="Migliaia [0] 5" xfId="358"/>
    <cellStyle name="Migliaia [0] 50" xfId="359"/>
    <cellStyle name="Migliaia [0] 51" xfId="360"/>
    <cellStyle name="Migliaia [0] 52" xfId="361"/>
    <cellStyle name="Migliaia [0] 53" xfId="362"/>
    <cellStyle name="Migliaia [0] 54" xfId="363"/>
    <cellStyle name="Migliaia [0] 55" xfId="364"/>
    <cellStyle name="Migliaia [0] 56" xfId="365"/>
    <cellStyle name="Migliaia [0] 57" xfId="366"/>
    <cellStyle name="Migliaia [0] 58" xfId="367"/>
    <cellStyle name="Migliaia [0] 59" xfId="368"/>
    <cellStyle name="Migliaia [0] 6" xfId="369"/>
    <cellStyle name="Migliaia [0] 7" xfId="370"/>
    <cellStyle name="Migliaia [0] 8" xfId="371"/>
    <cellStyle name="Migliaia [0] 9" xfId="372"/>
    <cellStyle name="Migliaia 10" xfId="373"/>
    <cellStyle name="Migliaia 10 2" xfId="374"/>
    <cellStyle name="Migliaia 10 3" xfId="375"/>
    <cellStyle name="Migliaia 10 3 2" xfId="376"/>
    <cellStyle name="Migliaia 10 4" xfId="377"/>
    <cellStyle name="Migliaia 10 5" xfId="378"/>
    <cellStyle name="Migliaia 11" xfId="379"/>
    <cellStyle name="Migliaia 11 2" xfId="380"/>
    <cellStyle name="Migliaia 11 3" xfId="381"/>
    <cellStyle name="Migliaia 11 3 2" xfId="382"/>
    <cellStyle name="Migliaia 11 4" xfId="383"/>
    <cellStyle name="Migliaia 11 5" xfId="384"/>
    <cellStyle name="Migliaia 12" xfId="385"/>
    <cellStyle name="Migliaia 12 2" xfId="386"/>
    <cellStyle name="Migliaia 12 3" xfId="387"/>
    <cellStyle name="Migliaia 12 3 2" xfId="388"/>
    <cellStyle name="Migliaia 12 4" xfId="389"/>
    <cellStyle name="Migliaia 12 5" xfId="390"/>
    <cellStyle name="Migliaia 13" xfId="391"/>
    <cellStyle name="Migliaia 13 2" xfId="392"/>
    <cellStyle name="Migliaia 13 3" xfId="393"/>
    <cellStyle name="Migliaia 13 3 2" xfId="394"/>
    <cellStyle name="Migliaia 13 4" xfId="395"/>
    <cellStyle name="Migliaia 13 5" xfId="396"/>
    <cellStyle name="Migliaia 14" xfId="397"/>
    <cellStyle name="Migliaia 14 2" xfId="398"/>
    <cellStyle name="Migliaia 14 3" xfId="399"/>
    <cellStyle name="Migliaia 14 3 2" xfId="400"/>
    <cellStyle name="Migliaia 14 4" xfId="401"/>
    <cellStyle name="Migliaia 14 5" xfId="402"/>
    <cellStyle name="Migliaia 15" xfId="403"/>
    <cellStyle name="Migliaia 15 2" xfId="404"/>
    <cellStyle name="Migliaia 15 3" xfId="405"/>
    <cellStyle name="Migliaia 15 3 2" xfId="406"/>
    <cellStyle name="Migliaia 15 4" xfId="407"/>
    <cellStyle name="Migliaia 15 5" xfId="408"/>
    <cellStyle name="Migliaia 16" xfId="409"/>
    <cellStyle name="Migliaia 16 2" xfId="410"/>
    <cellStyle name="Migliaia 16 3" xfId="411"/>
    <cellStyle name="Migliaia 16 3 2" xfId="412"/>
    <cellStyle name="Migliaia 16 4" xfId="413"/>
    <cellStyle name="Migliaia 16 5" xfId="414"/>
    <cellStyle name="Migliaia 17" xfId="415"/>
    <cellStyle name="Migliaia 17 2" xfId="416"/>
    <cellStyle name="Migliaia 17 3" xfId="417"/>
    <cellStyle name="Migliaia 17 3 2" xfId="418"/>
    <cellStyle name="Migliaia 17 4" xfId="419"/>
    <cellStyle name="Migliaia 17 5" xfId="420"/>
    <cellStyle name="Migliaia 18" xfId="421"/>
    <cellStyle name="Migliaia 18 2" xfId="422"/>
    <cellStyle name="Migliaia 18 3" xfId="423"/>
    <cellStyle name="Migliaia 18 3 2" xfId="424"/>
    <cellStyle name="Migliaia 18 4" xfId="425"/>
    <cellStyle name="Migliaia 18 5" xfId="426"/>
    <cellStyle name="Migliaia 19" xfId="427"/>
    <cellStyle name="Migliaia 19 2" xfId="428"/>
    <cellStyle name="Migliaia 19 3" xfId="429"/>
    <cellStyle name="Migliaia 19 3 2" xfId="430"/>
    <cellStyle name="Migliaia 19 4" xfId="431"/>
    <cellStyle name="Migliaia 19 5" xfId="432"/>
    <cellStyle name="Migliaia 2" xfId="433"/>
    <cellStyle name="Migliaia 2 2" xfId="434"/>
    <cellStyle name="Migliaia 2 3" xfId="435"/>
    <cellStyle name="Migliaia 2 4" xfId="436"/>
    <cellStyle name="Migliaia 2 4 2" xfId="437"/>
    <cellStyle name="Migliaia 2 5" xfId="438"/>
    <cellStyle name="Migliaia 2 6" xfId="439"/>
    <cellStyle name="Migliaia 2_Domestico_reg&amp;naz" xfId="440"/>
    <cellStyle name="Migliaia 20" xfId="441"/>
    <cellStyle name="Migliaia 20 2" xfId="442"/>
    <cellStyle name="Migliaia 20 3" xfId="443"/>
    <cellStyle name="Migliaia 20 3 2" xfId="444"/>
    <cellStyle name="Migliaia 20 4" xfId="445"/>
    <cellStyle name="Migliaia 20 5" xfId="446"/>
    <cellStyle name="Migliaia 21" xfId="447"/>
    <cellStyle name="Migliaia 21 2" xfId="448"/>
    <cellStyle name="Migliaia 21 3" xfId="449"/>
    <cellStyle name="Migliaia 21 3 2" xfId="450"/>
    <cellStyle name="Migliaia 21 4" xfId="451"/>
    <cellStyle name="Migliaia 21 5" xfId="452"/>
    <cellStyle name="Migliaia 22" xfId="453"/>
    <cellStyle name="Migliaia 22 2" xfId="454"/>
    <cellStyle name="Migliaia 22 3" xfId="455"/>
    <cellStyle name="Migliaia 22 3 2" xfId="456"/>
    <cellStyle name="Migliaia 22 4" xfId="457"/>
    <cellStyle name="Migliaia 22 5" xfId="458"/>
    <cellStyle name="Migliaia 23" xfId="459"/>
    <cellStyle name="Migliaia 23 2" xfId="460"/>
    <cellStyle name="Migliaia 23 3" xfId="461"/>
    <cellStyle name="Migliaia 23 3 2" xfId="462"/>
    <cellStyle name="Migliaia 23 4" xfId="463"/>
    <cellStyle name="Migliaia 23 5" xfId="464"/>
    <cellStyle name="Migliaia 24" xfId="465"/>
    <cellStyle name="Migliaia 24 2" xfId="466"/>
    <cellStyle name="Migliaia 24 3" xfId="467"/>
    <cellStyle name="Migliaia 24 3 2" xfId="468"/>
    <cellStyle name="Migliaia 24 4" xfId="469"/>
    <cellStyle name="Migliaia 24 5" xfId="470"/>
    <cellStyle name="Migliaia 25" xfId="471"/>
    <cellStyle name="Migliaia 25 2" xfId="472"/>
    <cellStyle name="Migliaia 25 3" xfId="473"/>
    <cellStyle name="Migliaia 25 3 2" xfId="474"/>
    <cellStyle name="Migliaia 25 4" xfId="475"/>
    <cellStyle name="Migliaia 25 5" xfId="476"/>
    <cellStyle name="Migliaia 26" xfId="477"/>
    <cellStyle name="Migliaia 26 2" xfId="478"/>
    <cellStyle name="Migliaia 26 3" xfId="479"/>
    <cellStyle name="Migliaia 26 3 2" xfId="480"/>
    <cellStyle name="Migliaia 26 4" xfId="481"/>
    <cellStyle name="Migliaia 26 5" xfId="482"/>
    <cellStyle name="Migliaia 27" xfId="483"/>
    <cellStyle name="Migliaia 27 2" xfId="484"/>
    <cellStyle name="Migliaia 27 3" xfId="485"/>
    <cellStyle name="Migliaia 27 3 2" xfId="486"/>
    <cellStyle name="Migliaia 27 4" xfId="487"/>
    <cellStyle name="Migliaia 27 5" xfId="488"/>
    <cellStyle name="Migliaia 28" xfId="489"/>
    <cellStyle name="Migliaia 28 2" xfId="490"/>
    <cellStyle name="Migliaia 28 3" xfId="491"/>
    <cellStyle name="Migliaia 28 3 2" xfId="492"/>
    <cellStyle name="Migliaia 28 4" xfId="493"/>
    <cellStyle name="Migliaia 28 5" xfId="494"/>
    <cellStyle name="Migliaia 29" xfId="495"/>
    <cellStyle name="Migliaia 29 2" xfId="496"/>
    <cellStyle name="Migliaia 29 3" xfId="497"/>
    <cellStyle name="Migliaia 29 3 2" xfId="498"/>
    <cellStyle name="Migliaia 29 4" xfId="499"/>
    <cellStyle name="Migliaia 29 5" xfId="500"/>
    <cellStyle name="Migliaia 3" xfId="501"/>
    <cellStyle name="Migliaia 3 2" xfId="502"/>
    <cellStyle name="Migliaia 3 3" xfId="503"/>
    <cellStyle name="Migliaia 3 3 2" xfId="504"/>
    <cellStyle name="Migliaia 3 4" xfId="505"/>
    <cellStyle name="Migliaia 3 5" xfId="506"/>
    <cellStyle name="Migliaia 30" xfId="507"/>
    <cellStyle name="Migliaia 30 2" xfId="508"/>
    <cellStyle name="Migliaia 30 3" xfId="509"/>
    <cellStyle name="Migliaia 30 3 2" xfId="510"/>
    <cellStyle name="Migliaia 30 4" xfId="511"/>
    <cellStyle name="Migliaia 30 5" xfId="512"/>
    <cellStyle name="Migliaia 31" xfId="513"/>
    <cellStyle name="Migliaia 31 2" xfId="514"/>
    <cellStyle name="Migliaia 31 3" xfId="515"/>
    <cellStyle name="Migliaia 31 3 2" xfId="516"/>
    <cellStyle name="Migliaia 31 4" xfId="517"/>
    <cellStyle name="Migliaia 31 5" xfId="518"/>
    <cellStyle name="Migliaia 32" xfId="519"/>
    <cellStyle name="Migliaia 32 2" xfId="520"/>
    <cellStyle name="Migliaia 32 3" xfId="521"/>
    <cellStyle name="Migliaia 32 3 2" xfId="522"/>
    <cellStyle name="Migliaia 32 4" xfId="523"/>
    <cellStyle name="Migliaia 32 5" xfId="524"/>
    <cellStyle name="Migliaia 33" xfId="525"/>
    <cellStyle name="Migliaia 33 2" xfId="526"/>
    <cellStyle name="Migliaia 33 3" xfId="527"/>
    <cellStyle name="Migliaia 33 3 2" xfId="528"/>
    <cellStyle name="Migliaia 33 4" xfId="529"/>
    <cellStyle name="Migliaia 33 5" xfId="530"/>
    <cellStyle name="Migliaia 34" xfId="531"/>
    <cellStyle name="Migliaia 34 2" xfId="532"/>
    <cellStyle name="Migliaia 34 3" xfId="533"/>
    <cellStyle name="Migliaia 34 3 2" xfId="534"/>
    <cellStyle name="Migliaia 34 4" xfId="535"/>
    <cellStyle name="Migliaia 34 5" xfId="536"/>
    <cellStyle name="Migliaia 35" xfId="537"/>
    <cellStyle name="Migliaia 35 2" xfId="538"/>
    <cellStyle name="Migliaia 35 3" xfId="539"/>
    <cellStyle name="Migliaia 35 3 2" xfId="540"/>
    <cellStyle name="Migliaia 35 4" xfId="541"/>
    <cellStyle name="Migliaia 35 5" xfId="542"/>
    <cellStyle name="Migliaia 36" xfId="543"/>
    <cellStyle name="Migliaia 36 2" xfId="544"/>
    <cellStyle name="Migliaia 36 3" xfId="545"/>
    <cellStyle name="Migliaia 36 3 2" xfId="546"/>
    <cellStyle name="Migliaia 36 4" xfId="547"/>
    <cellStyle name="Migliaia 36 5" xfId="548"/>
    <cellStyle name="Migliaia 37" xfId="549"/>
    <cellStyle name="Migliaia 37 2" xfId="550"/>
    <cellStyle name="Migliaia 37 3" xfId="551"/>
    <cellStyle name="Migliaia 37 3 2" xfId="552"/>
    <cellStyle name="Migliaia 37 4" xfId="553"/>
    <cellStyle name="Migliaia 37 5" xfId="554"/>
    <cellStyle name="Migliaia 38" xfId="555"/>
    <cellStyle name="Migliaia 38 2" xfId="556"/>
    <cellStyle name="Migliaia 38 3" xfId="557"/>
    <cellStyle name="Migliaia 38 3 2" xfId="558"/>
    <cellStyle name="Migliaia 38 4" xfId="559"/>
    <cellStyle name="Migliaia 38 5" xfId="560"/>
    <cellStyle name="Migliaia 39" xfId="561"/>
    <cellStyle name="Migliaia 39 2" xfId="562"/>
    <cellStyle name="Migliaia 39 3" xfId="563"/>
    <cellStyle name="Migliaia 39 3 2" xfId="564"/>
    <cellStyle name="Migliaia 39 4" xfId="565"/>
    <cellStyle name="Migliaia 39 5" xfId="566"/>
    <cellStyle name="Migliaia 4" xfId="567"/>
    <cellStyle name="Migliaia 4 2" xfId="568"/>
    <cellStyle name="Migliaia 4 3" xfId="569"/>
    <cellStyle name="Migliaia 4 3 2" xfId="570"/>
    <cellStyle name="Migliaia 4 4" xfId="571"/>
    <cellStyle name="Migliaia 4 5" xfId="572"/>
    <cellStyle name="Migliaia 40" xfId="573"/>
    <cellStyle name="Migliaia 40 2" xfId="574"/>
    <cellStyle name="Migliaia 40 3" xfId="575"/>
    <cellStyle name="Migliaia 40 3 2" xfId="576"/>
    <cellStyle name="Migliaia 40 4" xfId="577"/>
    <cellStyle name="Migliaia 40 5" xfId="578"/>
    <cellStyle name="Migliaia 41" xfId="579"/>
    <cellStyle name="Migliaia 41 2" xfId="580"/>
    <cellStyle name="Migliaia 41 3" xfId="581"/>
    <cellStyle name="Migliaia 41 3 2" xfId="582"/>
    <cellStyle name="Migliaia 41 4" xfId="583"/>
    <cellStyle name="Migliaia 41 5" xfId="584"/>
    <cellStyle name="Migliaia 42" xfId="585"/>
    <cellStyle name="Migliaia 42 2" xfId="586"/>
    <cellStyle name="Migliaia 42 3" xfId="587"/>
    <cellStyle name="Migliaia 42 3 2" xfId="588"/>
    <cellStyle name="Migliaia 42 4" xfId="589"/>
    <cellStyle name="Migliaia 42 5" xfId="590"/>
    <cellStyle name="Migliaia 43" xfId="591"/>
    <cellStyle name="Migliaia 43 2" xfId="592"/>
    <cellStyle name="Migliaia 43 3" xfId="593"/>
    <cellStyle name="Migliaia 43 3 2" xfId="594"/>
    <cellStyle name="Migliaia 43 4" xfId="595"/>
    <cellStyle name="Migliaia 43 5" xfId="596"/>
    <cellStyle name="Migliaia 44" xfId="597"/>
    <cellStyle name="Migliaia 44 2" xfId="598"/>
    <cellStyle name="Migliaia 44 3" xfId="599"/>
    <cellStyle name="Migliaia 44 3 2" xfId="600"/>
    <cellStyle name="Migliaia 44 4" xfId="601"/>
    <cellStyle name="Migliaia 44 5" xfId="602"/>
    <cellStyle name="Migliaia 45" xfId="603"/>
    <cellStyle name="Migliaia 45 2" xfId="604"/>
    <cellStyle name="Migliaia 45 3" xfId="605"/>
    <cellStyle name="Migliaia 45 3 2" xfId="606"/>
    <cellStyle name="Migliaia 45 4" xfId="607"/>
    <cellStyle name="Migliaia 45 5" xfId="608"/>
    <cellStyle name="Migliaia 46" xfId="609"/>
    <cellStyle name="Migliaia 46 2" xfId="610"/>
    <cellStyle name="Migliaia 46 3" xfId="611"/>
    <cellStyle name="Migliaia 46 3 2" xfId="612"/>
    <cellStyle name="Migliaia 46 4" xfId="613"/>
    <cellStyle name="Migliaia 46 5" xfId="614"/>
    <cellStyle name="Migliaia 47" xfId="615"/>
    <cellStyle name="Migliaia 47 2" xfId="616"/>
    <cellStyle name="Migliaia 47 3" xfId="617"/>
    <cellStyle name="Migliaia 47 3 2" xfId="618"/>
    <cellStyle name="Migliaia 47 4" xfId="619"/>
    <cellStyle name="Migliaia 47 5" xfId="620"/>
    <cellStyle name="Migliaia 48" xfId="621"/>
    <cellStyle name="Migliaia 48 2" xfId="622"/>
    <cellStyle name="Migliaia 48 3" xfId="623"/>
    <cellStyle name="Migliaia 48 3 2" xfId="624"/>
    <cellStyle name="Migliaia 48 4" xfId="625"/>
    <cellStyle name="Migliaia 48 5" xfId="626"/>
    <cellStyle name="Migliaia 49" xfId="627"/>
    <cellStyle name="Migliaia 49 2" xfId="628"/>
    <cellStyle name="Migliaia 49 3" xfId="629"/>
    <cellStyle name="Migliaia 49 3 2" xfId="630"/>
    <cellStyle name="Migliaia 49 4" xfId="631"/>
    <cellStyle name="Migliaia 49 5" xfId="632"/>
    <cellStyle name="Migliaia 5" xfId="633"/>
    <cellStyle name="Migliaia 5 2" xfId="634"/>
    <cellStyle name="Migliaia 5 3" xfId="635"/>
    <cellStyle name="Migliaia 5 3 2" xfId="636"/>
    <cellStyle name="Migliaia 5 4" xfId="637"/>
    <cellStyle name="Migliaia 5 5" xfId="638"/>
    <cellStyle name="Migliaia 50" xfId="639"/>
    <cellStyle name="Migliaia 50 2" xfId="640"/>
    <cellStyle name="Migliaia 50 3" xfId="641"/>
    <cellStyle name="Migliaia 50 3 2" xfId="642"/>
    <cellStyle name="Migliaia 50 4" xfId="643"/>
    <cellStyle name="Migliaia 50 5" xfId="644"/>
    <cellStyle name="Migliaia 51" xfId="645"/>
    <cellStyle name="Migliaia 51 2" xfId="646"/>
    <cellStyle name="Migliaia 51 3" xfId="647"/>
    <cellStyle name="Migliaia 51 3 2" xfId="648"/>
    <cellStyle name="Migliaia 51 4" xfId="649"/>
    <cellStyle name="Migliaia 51 5" xfId="650"/>
    <cellStyle name="Migliaia 52" xfId="651"/>
    <cellStyle name="Migliaia 52 2" xfId="652"/>
    <cellStyle name="Migliaia 52 3" xfId="653"/>
    <cellStyle name="Migliaia 52 3 2" xfId="654"/>
    <cellStyle name="Migliaia 52 4" xfId="655"/>
    <cellStyle name="Migliaia 52 5" xfId="656"/>
    <cellStyle name="Migliaia 53" xfId="657"/>
    <cellStyle name="Migliaia 53 2" xfId="658"/>
    <cellStyle name="Migliaia 53 3" xfId="659"/>
    <cellStyle name="Migliaia 53 3 2" xfId="660"/>
    <cellStyle name="Migliaia 53 4" xfId="661"/>
    <cellStyle name="Migliaia 53 5" xfId="662"/>
    <cellStyle name="Migliaia 54" xfId="663"/>
    <cellStyle name="Migliaia 54 2" xfId="664"/>
    <cellStyle name="Migliaia 54 3" xfId="665"/>
    <cellStyle name="Migliaia 54 3 2" xfId="666"/>
    <cellStyle name="Migliaia 54 4" xfId="667"/>
    <cellStyle name="Migliaia 54 5" xfId="668"/>
    <cellStyle name="Migliaia 55" xfId="669"/>
    <cellStyle name="Migliaia 55 2" xfId="670"/>
    <cellStyle name="Migliaia 55 3" xfId="671"/>
    <cellStyle name="Migliaia 55 3 2" xfId="672"/>
    <cellStyle name="Migliaia 55 4" xfId="673"/>
    <cellStyle name="Migliaia 55 5" xfId="674"/>
    <cellStyle name="Migliaia 56" xfId="675"/>
    <cellStyle name="Migliaia 56 2" xfId="676"/>
    <cellStyle name="Migliaia 56 3" xfId="677"/>
    <cellStyle name="Migliaia 56 3 2" xfId="678"/>
    <cellStyle name="Migliaia 56 4" xfId="679"/>
    <cellStyle name="Migliaia 56 5" xfId="680"/>
    <cellStyle name="Migliaia 57" xfId="681"/>
    <cellStyle name="Migliaia 57 2" xfId="682"/>
    <cellStyle name="Migliaia 57 3" xfId="683"/>
    <cellStyle name="Migliaia 57 3 2" xfId="684"/>
    <cellStyle name="Migliaia 57 4" xfId="685"/>
    <cellStyle name="Migliaia 57 5" xfId="686"/>
    <cellStyle name="Migliaia 58" xfId="687"/>
    <cellStyle name="Migliaia 58 2" xfId="688"/>
    <cellStyle name="Migliaia 58 3" xfId="689"/>
    <cellStyle name="Migliaia 58 3 2" xfId="690"/>
    <cellStyle name="Migliaia 58 4" xfId="691"/>
    <cellStyle name="Migliaia 58 5" xfId="692"/>
    <cellStyle name="Migliaia 59" xfId="693"/>
    <cellStyle name="Migliaia 59 2" xfId="694"/>
    <cellStyle name="Migliaia 59 3" xfId="695"/>
    <cellStyle name="Migliaia 59 3 2" xfId="696"/>
    <cellStyle name="Migliaia 59 4" xfId="697"/>
    <cellStyle name="Migliaia 59 5" xfId="698"/>
    <cellStyle name="Migliaia 6" xfId="699"/>
    <cellStyle name="Migliaia 6 2" xfId="700"/>
    <cellStyle name="Migliaia 6 3" xfId="701"/>
    <cellStyle name="Migliaia 6 3 2" xfId="702"/>
    <cellStyle name="Migliaia 6 4" xfId="703"/>
    <cellStyle name="Migliaia 6 5" xfId="704"/>
    <cellStyle name="Migliaia 60" xfId="705"/>
    <cellStyle name="Migliaia 60 2" xfId="706"/>
    <cellStyle name="Migliaia 60 3" xfId="707"/>
    <cellStyle name="Migliaia 60 3 2" xfId="708"/>
    <cellStyle name="Migliaia 60 4" xfId="709"/>
    <cellStyle name="Migliaia 60 5" xfId="710"/>
    <cellStyle name="Migliaia 61" xfId="711"/>
    <cellStyle name="Migliaia 61 2" xfId="712"/>
    <cellStyle name="Migliaia 61 3" xfId="713"/>
    <cellStyle name="Migliaia 61 3 2" xfId="714"/>
    <cellStyle name="Migliaia 61 4" xfId="715"/>
    <cellStyle name="Migliaia 61 5" xfId="716"/>
    <cellStyle name="Migliaia 7" xfId="717"/>
    <cellStyle name="Migliaia 7 2" xfId="718"/>
    <cellStyle name="Migliaia 7 3" xfId="719"/>
    <cellStyle name="Migliaia 7 3 2" xfId="720"/>
    <cellStyle name="Migliaia 7 4" xfId="721"/>
    <cellStyle name="Migliaia 7 5" xfId="722"/>
    <cellStyle name="Migliaia 8" xfId="723"/>
    <cellStyle name="Migliaia 8 2" xfId="724"/>
    <cellStyle name="Migliaia 8 3" xfId="725"/>
    <cellStyle name="Migliaia 8 3 2" xfId="726"/>
    <cellStyle name="Migliaia 8 4" xfId="727"/>
    <cellStyle name="Migliaia 8 5" xfId="728"/>
    <cellStyle name="Migliaia 9" xfId="729"/>
    <cellStyle name="Migliaia 9 2" xfId="730"/>
    <cellStyle name="Migliaia 9 3" xfId="731"/>
    <cellStyle name="Migliaia 9 3 2" xfId="732"/>
    <cellStyle name="Migliaia 9 4" xfId="733"/>
    <cellStyle name="Migliaia 9 5" xfId="734"/>
    <cellStyle name="Neutrale" xfId="735"/>
    <cellStyle name="Normal" xfId="0" builtinId="0"/>
    <cellStyle name="Normal 10" xfId="736"/>
    <cellStyle name="Normal 2" xfId="4"/>
    <cellStyle name="Normal 2 2" xfId="737"/>
    <cellStyle name="Normal 2 3" xfId="738"/>
    <cellStyle name="Normal 3" xfId="739"/>
    <cellStyle name="Normal 3 2" xfId="740"/>
    <cellStyle name="Normal 4" xfId="741"/>
    <cellStyle name="Normal 5" xfId="742"/>
    <cellStyle name="Normal 6" xfId="743"/>
    <cellStyle name="Normal 7" xfId="744"/>
    <cellStyle name="Normal 8" xfId="745"/>
    <cellStyle name="Normal GHG Numbers (0.00)" xfId="746"/>
    <cellStyle name="Normal GHG Textfiels Bold" xfId="747"/>
    <cellStyle name="Normal GHG-Shade" xfId="748"/>
    <cellStyle name="Normale 10" xfId="749"/>
    <cellStyle name="Normale 10 2" xfId="750"/>
    <cellStyle name="Normale 10 3" xfId="751"/>
    <cellStyle name="Normale 10_EDEN industria 2008 rev" xfId="752"/>
    <cellStyle name="Normale 11" xfId="753"/>
    <cellStyle name="Normale 11 2" xfId="754"/>
    <cellStyle name="Normale 11 3" xfId="755"/>
    <cellStyle name="Normale 11_EDEN industria 2008 rev" xfId="756"/>
    <cellStyle name="Normale 12" xfId="757"/>
    <cellStyle name="Normale 12 2" xfId="758"/>
    <cellStyle name="Normale 12 3" xfId="759"/>
    <cellStyle name="Normale 12_EDEN industria 2008 rev" xfId="760"/>
    <cellStyle name="Normale 13" xfId="761"/>
    <cellStyle name="Normale 13 2" xfId="762"/>
    <cellStyle name="Normale 13 3" xfId="763"/>
    <cellStyle name="Normale 13_EDEN industria 2008 rev" xfId="764"/>
    <cellStyle name="Normale 14" xfId="765"/>
    <cellStyle name="Normale 14 2" xfId="766"/>
    <cellStyle name="Normale 14 3" xfId="767"/>
    <cellStyle name="Normale 14_EDEN industria 2008 rev" xfId="768"/>
    <cellStyle name="Normale 15" xfId="769"/>
    <cellStyle name="Normale 15 2" xfId="770"/>
    <cellStyle name="Normale 15 3" xfId="771"/>
    <cellStyle name="Normale 15_EDEN industria 2008 rev" xfId="772"/>
    <cellStyle name="Normale 16" xfId="773"/>
    <cellStyle name="Normale 17" xfId="774"/>
    <cellStyle name="Normale 18" xfId="775"/>
    <cellStyle name="Normale 19" xfId="776"/>
    <cellStyle name="Normale 2" xfId="777"/>
    <cellStyle name="Normale 2 2" xfId="778"/>
    <cellStyle name="Normale 2_EDEN industria 2008 rev" xfId="779"/>
    <cellStyle name="Normale 20" xfId="780"/>
    <cellStyle name="Normale 21" xfId="781"/>
    <cellStyle name="Normale 22" xfId="782"/>
    <cellStyle name="Normale 23" xfId="783"/>
    <cellStyle name="Normale 24" xfId="784"/>
    <cellStyle name="Normale 25" xfId="785"/>
    <cellStyle name="Normale 26" xfId="786"/>
    <cellStyle name="Normale 27" xfId="787"/>
    <cellStyle name="Normale 28" xfId="788"/>
    <cellStyle name="Normale 29" xfId="789"/>
    <cellStyle name="Normale 3" xfId="790"/>
    <cellStyle name="Normale 3 2" xfId="791"/>
    <cellStyle name="Normale 3 3" xfId="792"/>
    <cellStyle name="Normale 3_EDEN industria 2008 rev" xfId="793"/>
    <cellStyle name="Normale 30" xfId="794"/>
    <cellStyle name="Normale 31" xfId="795"/>
    <cellStyle name="Normale 32" xfId="796"/>
    <cellStyle name="Normale 33" xfId="797"/>
    <cellStyle name="Normale 34" xfId="798"/>
    <cellStyle name="Normale 35" xfId="799"/>
    <cellStyle name="Normale 36" xfId="800"/>
    <cellStyle name="Normale 37" xfId="801"/>
    <cellStyle name="Normale 38" xfId="802"/>
    <cellStyle name="Normale 39" xfId="803"/>
    <cellStyle name="Normale 4" xfId="804"/>
    <cellStyle name="Normale 4 2" xfId="805"/>
    <cellStyle name="Normale 4 3" xfId="806"/>
    <cellStyle name="Normale 4_EDEN industria 2008 rev" xfId="807"/>
    <cellStyle name="Normale 40" xfId="808"/>
    <cellStyle name="Normale 41" xfId="809"/>
    <cellStyle name="Normale 42" xfId="810"/>
    <cellStyle name="Normale 43" xfId="811"/>
    <cellStyle name="Normale 44" xfId="812"/>
    <cellStyle name="Normale 45" xfId="813"/>
    <cellStyle name="Normale 46" xfId="814"/>
    <cellStyle name="Normale 47" xfId="815"/>
    <cellStyle name="Normale 48" xfId="816"/>
    <cellStyle name="Normale 49" xfId="817"/>
    <cellStyle name="Normale 5" xfId="818"/>
    <cellStyle name="Normale 5 2" xfId="819"/>
    <cellStyle name="Normale 5 3" xfId="820"/>
    <cellStyle name="Normale 5_EDEN industria 2008 rev" xfId="821"/>
    <cellStyle name="Normale 50" xfId="822"/>
    <cellStyle name="Normale 51" xfId="823"/>
    <cellStyle name="Normale 52" xfId="824"/>
    <cellStyle name="Normale 53" xfId="825"/>
    <cellStyle name="Normale 54" xfId="826"/>
    <cellStyle name="Normale 55" xfId="827"/>
    <cellStyle name="Normale 56" xfId="828"/>
    <cellStyle name="Normale 57" xfId="829"/>
    <cellStyle name="Normale 58" xfId="830"/>
    <cellStyle name="Normale 59" xfId="831"/>
    <cellStyle name="Normale 6" xfId="832"/>
    <cellStyle name="Normale 6 2" xfId="833"/>
    <cellStyle name="Normale 6 3" xfId="834"/>
    <cellStyle name="Normale 6_EDEN industria 2008 rev" xfId="835"/>
    <cellStyle name="Normale 60" xfId="836"/>
    <cellStyle name="Normale 61" xfId="837"/>
    <cellStyle name="Normale 62" xfId="838"/>
    <cellStyle name="Normale 63" xfId="839"/>
    <cellStyle name="Normale 64" xfId="840"/>
    <cellStyle name="Normale 65" xfId="841"/>
    <cellStyle name="Normale 7" xfId="842"/>
    <cellStyle name="Normale 7 2" xfId="843"/>
    <cellStyle name="Normale 7 3" xfId="844"/>
    <cellStyle name="Normale 7_EDEN industria 2008 rev" xfId="845"/>
    <cellStyle name="Normale 8" xfId="846"/>
    <cellStyle name="Normale 8 2" xfId="847"/>
    <cellStyle name="Normale 8 3" xfId="848"/>
    <cellStyle name="Normale 8_EDEN industria 2008 rev" xfId="849"/>
    <cellStyle name="Normale 9" xfId="850"/>
    <cellStyle name="Normale 9 2" xfId="851"/>
    <cellStyle name="Normale 9 3" xfId="852"/>
    <cellStyle name="Normale 9_EDEN industria 2008 rev" xfId="853"/>
    <cellStyle name="Normale_B2020" xfId="854"/>
    <cellStyle name="Nota" xfId="855"/>
    <cellStyle name="Nota 2" xfId="856"/>
    <cellStyle name="Nota 3" xfId="857"/>
    <cellStyle name="Nota 3 2" xfId="858"/>
    <cellStyle name="Nota 4" xfId="859"/>
    <cellStyle name="Nota 5" xfId="860"/>
    <cellStyle name="Nuovo" xfId="861"/>
    <cellStyle name="Nuovo 10" xfId="862"/>
    <cellStyle name="Nuovo 10 2" xfId="863"/>
    <cellStyle name="Nuovo 10 3" xfId="864"/>
    <cellStyle name="Nuovo 10 3 2" xfId="865"/>
    <cellStyle name="Nuovo 10 4" xfId="866"/>
    <cellStyle name="Nuovo 10 5" xfId="867"/>
    <cellStyle name="Nuovo 11" xfId="868"/>
    <cellStyle name="Nuovo 11 2" xfId="869"/>
    <cellStyle name="Nuovo 11 3" xfId="870"/>
    <cellStyle name="Nuovo 11 3 2" xfId="871"/>
    <cellStyle name="Nuovo 11 4" xfId="872"/>
    <cellStyle name="Nuovo 11 5" xfId="873"/>
    <cellStyle name="Nuovo 12" xfId="874"/>
    <cellStyle name="Nuovo 12 2" xfId="875"/>
    <cellStyle name="Nuovo 12 3" xfId="876"/>
    <cellStyle name="Nuovo 12 3 2" xfId="877"/>
    <cellStyle name="Nuovo 12 4" xfId="878"/>
    <cellStyle name="Nuovo 12 5" xfId="879"/>
    <cellStyle name="Nuovo 13" xfId="880"/>
    <cellStyle name="Nuovo 13 2" xfId="881"/>
    <cellStyle name="Nuovo 13 3" xfId="882"/>
    <cellStyle name="Nuovo 13 3 2" xfId="883"/>
    <cellStyle name="Nuovo 13 4" xfId="884"/>
    <cellStyle name="Nuovo 13 5" xfId="885"/>
    <cellStyle name="Nuovo 14" xfId="886"/>
    <cellStyle name="Nuovo 14 2" xfId="887"/>
    <cellStyle name="Nuovo 14 3" xfId="888"/>
    <cellStyle name="Nuovo 14 3 2" xfId="889"/>
    <cellStyle name="Nuovo 14 4" xfId="890"/>
    <cellStyle name="Nuovo 14 5" xfId="891"/>
    <cellStyle name="Nuovo 15" xfId="892"/>
    <cellStyle name="Nuovo 15 2" xfId="893"/>
    <cellStyle name="Nuovo 15 3" xfId="894"/>
    <cellStyle name="Nuovo 15 3 2" xfId="895"/>
    <cellStyle name="Nuovo 15 4" xfId="896"/>
    <cellStyle name="Nuovo 15 5" xfId="897"/>
    <cellStyle name="Nuovo 16" xfId="898"/>
    <cellStyle name="Nuovo 16 2" xfId="899"/>
    <cellStyle name="Nuovo 16 3" xfId="900"/>
    <cellStyle name="Nuovo 16 3 2" xfId="901"/>
    <cellStyle name="Nuovo 16 4" xfId="902"/>
    <cellStyle name="Nuovo 16 5" xfId="903"/>
    <cellStyle name="Nuovo 17" xfId="904"/>
    <cellStyle name="Nuovo 17 2" xfId="905"/>
    <cellStyle name="Nuovo 17 3" xfId="906"/>
    <cellStyle name="Nuovo 17 3 2" xfId="907"/>
    <cellStyle name="Nuovo 17 4" xfId="908"/>
    <cellStyle name="Nuovo 17 5" xfId="909"/>
    <cellStyle name="Nuovo 18" xfId="910"/>
    <cellStyle name="Nuovo 18 2" xfId="911"/>
    <cellStyle name="Nuovo 18 3" xfId="912"/>
    <cellStyle name="Nuovo 18 3 2" xfId="913"/>
    <cellStyle name="Nuovo 18 4" xfId="914"/>
    <cellStyle name="Nuovo 18 5" xfId="915"/>
    <cellStyle name="Nuovo 19" xfId="916"/>
    <cellStyle name="Nuovo 19 2" xfId="917"/>
    <cellStyle name="Nuovo 19 3" xfId="918"/>
    <cellStyle name="Nuovo 19 3 2" xfId="919"/>
    <cellStyle name="Nuovo 19 4" xfId="920"/>
    <cellStyle name="Nuovo 19 5" xfId="921"/>
    <cellStyle name="Nuovo 2" xfId="922"/>
    <cellStyle name="Nuovo 2 2" xfId="923"/>
    <cellStyle name="Nuovo 2 3" xfId="924"/>
    <cellStyle name="Nuovo 2 3 2" xfId="925"/>
    <cellStyle name="Nuovo 2 4" xfId="926"/>
    <cellStyle name="Nuovo 2 5" xfId="927"/>
    <cellStyle name="Nuovo 20" xfId="928"/>
    <cellStyle name="Nuovo 20 2" xfId="929"/>
    <cellStyle name="Nuovo 20 3" xfId="930"/>
    <cellStyle name="Nuovo 20 3 2" xfId="931"/>
    <cellStyle name="Nuovo 20 4" xfId="932"/>
    <cellStyle name="Nuovo 20 5" xfId="933"/>
    <cellStyle name="Nuovo 21" xfId="934"/>
    <cellStyle name="Nuovo 21 2" xfId="935"/>
    <cellStyle name="Nuovo 21 3" xfId="936"/>
    <cellStyle name="Nuovo 21 3 2" xfId="937"/>
    <cellStyle name="Nuovo 21 4" xfId="938"/>
    <cellStyle name="Nuovo 21 5" xfId="939"/>
    <cellStyle name="Nuovo 22" xfId="940"/>
    <cellStyle name="Nuovo 22 2" xfId="941"/>
    <cellStyle name="Nuovo 22 3" xfId="942"/>
    <cellStyle name="Nuovo 22 3 2" xfId="943"/>
    <cellStyle name="Nuovo 22 4" xfId="944"/>
    <cellStyle name="Nuovo 22 5" xfId="945"/>
    <cellStyle name="Nuovo 23" xfId="946"/>
    <cellStyle name="Nuovo 23 2" xfId="947"/>
    <cellStyle name="Nuovo 23 3" xfId="948"/>
    <cellStyle name="Nuovo 23 3 2" xfId="949"/>
    <cellStyle name="Nuovo 23 4" xfId="950"/>
    <cellStyle name="Nuovo 23 5" xfId="951"/>
    <cellStyle name="Nuovo 24" xfId="952"/>
    <cellStyle name="Nuovo 24 2" xfId="953"/>
    <cellStyle name="Nuovo 24 3" xfId="954"/>
    <cellStyle name="Nuovo 24 3 2" xfId="955"/>
    <cellStyle name="Nuovo 24 4" xfId="956"/>
    <cellStyle name="Nuovo 24 5" xfId="957"/>
    <cellStyle name="Nuovo 25" xfId="958"/>
    <cellStyle name="Nuovo 25 2" xfId="959"/>
    <cellStyle name="Nuovo 25 3" xfId="960"/>
    <cellStyle name="Nuovo 25 3 2" xfId="961"/>
    <cellStyle name="Nuovo 25 4" xfId="962"/>
    <cellStyle name="Nuovo 25 5" xfId="963"/>
    <cellStyle name="Nuovo 26" xfId="964"/>
    <cellStyle name="Nuovo 26 2" xfId="965"/>
    <cellStyle name="Nuovo 26 3" xfId="966"/>
    <cellStyle name="Nuovo 26 3 2" xfId="967"/>
    <cellStyle name="Nuovo 26 4" xfId="968"/>
    <cellStyle name="Nuovo 26 5" xfId="969"/>
    <cellStyle name="Nuovo 27" xfId="970"/>
    <cellStyle name="Nuovo 27 2" xfId="971"/>
    <cellStyle name="Nuovo 27 3" xfId="972"/>
    <cellStyle name="Nuovo 27 3 2" xfId="973"/>
    <cellStyle name="Nuovo 27 4" xfId="974"/>
    <cellStyle name="Nuovo 27 5" xfId="975"/>
    <cellStyle name="Nuovo 28" xfId="976"/>
    <cellStyle name="Nuovo 28 2" xfId="977"/>
    <cellStyle name="Nuovo 28 3" xfId="978"/>
    <cellStyle name="Nuovo 28 3 2" xfId="979"/>
    <cellStyle name="Nuovo 28 4" xfId="980"/>
    <cellStyle name="Nuovo 28 5" xfId="981"/>
    <cellStyle name="Nuovo 29" xfId="982"/>
    <cellStyle name="Nuovo 29 2" xfId="983"/>
    <cellStyle name="Nuovo 29 3" xfId="984"/>
    <cellStyle name="Nuovo 29 3 2" xfId="985"/>
    <cellStyle name="Nuovo 29 4" xfId="986"/>
    <cellStyle name="Nuovo 29 5" xfId="987"/>
    <cellStyle name="Nuovo 3" xfId="988"/>
    <cellStyle name="Nuovo 3 2" xfId="989"/>
    <cellStyle name="Nuovo 3 3" xfId="990"/>
    <cellStyle name="Nuovo 3 3 2" xfId="991"/>
    <cellStyle name="Nuovo 3 4" xfId="992"/>
    <cellStyle name="Nuovo 3 5" xfId="993"/>
    <cellStyle name="Nuovo 30" xfId="994"/>
    <cellStyle name="Nuovo 30 2" xfId="995"/>
    <cellStyle name="Nuovo 30 3" xfId="996"/>
    <cellStyle name="Nuovo 30 3 2" xfId="997"/>
    <cellStyle name="Nuovo 30 4" xfId="998"/>
    <cellStyle name="Nuovo 30 5" xfId="999"/>
    <cellStyle name="Nuovo 31" xfId="1000"/>
    <cellStyle name="Nuovo 31 2" xfId="1001"/>
    <cellStyle name="Nuovo 31 3" xfId="1002"/>
    <cellStyle name="Nuovo 31 3 2" xfId="1003"/>
    <cellStyle name="Nuovo 31 4" xfId="1004"/>
    <cellStyle name="Nuovo 31 5" xfId="1005"/>
    <cellStyle name="Nuovo 32" xfId="1006"/>
    <cellStyle name="Nuovo 32 2" xfId="1007"/>
    <cellStyle name="Nuovo 32 3" xfId="1008"/>
    <cellStyle name="Nuovo 32 3 2" xfId="1009"/>
    <cellStyle name="Nuovo 32 4" xfId="1010"/>
    <cellStyle name="Nuovo 32 5" xfId="1011"/>
    <cellStyle name="Nuovo 33" xfId="1012"/>
    <cellStyle name="Nuovo 33 2" xfId="1013"/>
    <cellStyle name="Nuovo 33 3" xfId="1014"/>
    <cellStyle name="Nuovo 33 3 2" xfId="1015"/>
    <cellStyle name="Nuovo 33 4" xfId="1016"/>
    <cellStyle name="Nuovo 33 5" xfId="1017"/>
    <cellStyle name="Nuovo 34" xfId="1018"/>
    <cellStyle name="Nuovo 34 2" xfId="1019"/>
    <cellStyle name="Nuovo 34 3" xfId="1020"/>
    <cellStyle name="Nuovo 34 3 2" xfId="1021"/>
    <cellStyle name="Nuovo 34 4" xfId="1022"/>
    <cellStyle name="Nuovo 34 5" xfId="1023"/>
    <cellStyle name="Nuovo 35" xfId="1024"/>
    <cellStyle name="Nuovo 35 2" xfId="1025"/>
    <cellStyle name="Nuovo 35 3" xfId="1026"/>
    <cellStyle name="Nuovo 35 3 2" xfId="1027"/>
    <cellStyle name="Nuovo 35 4" xfId="1028"/>
    <cellStyle name="Nuovo 35 5" xfId="1029"/>
    <cellStyle name="Nuovo 36" xfId="1030"/>
    <cellStyle name="Nuovo 36 2" xfId="1031"/>
    <cellStyle name="Nuovo 36 3" xfId="1032"/>
    <cellStyle name="Nuovo 36 3 2" xfId="1033"/>
    <cellStyle name="Nuovo 36 4" xfId="1034"/>
    <cellStyle name="Nuovo 36 5" xfId="1035"/>
    <cellStyle name="Nuovo 37" xfId="1036"/>
    <cellStyle name="Nuovo 37 2" xfId="1037"/>
    <cellStyle name="Nuovo 37 3" xfId="1038"/>
    <cellStyle name="Nuovo 37 3 2" xfId="1039"/>
    <cellStyle name="Nuovo 37 4" xfId="1040"/>
    <cellStyle name="Nuovo 37 5" xfId="1041"/>
    <cellStyle name="Nuovo 38" xfId="1042"/>
    <cellStyle name="Nuovo 38 2" xfId="1043"/>
    <cellStyle name="Nuovo 38 3" xfId="1044"/>
    <cellStyle name="Nuovo 38 3 2" xfId="1045"/>
    <cellStyle name="Nuovo 38 4" xfId="1046"/>
    <cellStyle name="Nuovo 38 5" xfId="1047"/>
    <cellStyle name="Nuovo 39" xfId="1048"/>
    <cellStyle name="Nuovo 39 2" xfId="1049"/>
    <cellStyle name="Nuovo 39 3" xfId="1050"/>
    <cellStyle name="Nuovo 39 3 2" xfId="1051"/>
    <cellStyle name="Nuovo 39 4" xfId="1052"/>
    <cellStyle name="Nuovo 39 5" xfId="1053"/>
    <cellStyle name="Nuovo 4" xfId="1054"/>
    <cellStyle name="Nuovo 4 2" xfId="1055"/>
    <cellStyle name="Nuovo 4 3" xfId="1056"/>
    <cellStyle name="Nuovo 4 3 2" xfId="1057"/>
    <cellStyle name="Nuovo 4 4" xfId="1058"/>
    <cellStyle name="Nuovo 4 5" xfId="1059"/>
    <cellStyle name="Nuovo 40" xfId="1060"/>
    <cellStyle name="Nuovo 40 2" xfId="1061"/>
    <cellStyle name="Nuovo 40 3" xfId="1062"/>
    <cellStyle name="Nuovo 40 3 2" xfId="1063"/>
    <cellStyle name="Nuovo 40 4" xfId="1064"/>
    <cellStyle name="Nuovo 40 5" xfId="1065"/>
    <cellStyle name="Nuovo 41" xfId="1066"/>
    <cellStyle name="Nuovo 41 2" xfId="1067"/>
    <cellStyle name="Nuovo 41 3" xfId="1068"/>
    <cellStyle name="Nuovo 41 3 2" xfId="1069"/>
    <cellStyle name="Nuovo 41 4" xfId="1070"/>
    <cellStyle name="Nuovo 41 5" xfId="1071"/>
    <cellStyle name="Nuovo 42" xfId="1072"/>
    <cellStyle name="Nuovo 42 2" xfId="1073"/>
    <cellStyle name="Nuovo 42 3" xfId="1074"/>
    <cellStyle name="Nuovo 42 3 2" xfId="1075"/>
    <cellStyle name="Nuovo 42 4" xfId="1076"/>
    <cellStyle name="Nuovo 42 5" xfId="1077"/>
    <cellStyle name="Nuovo 43" xfId="1078"/>
    <cellStyle name="Nuovo 43 2" xfId="1079"/>
    <cellStyle name="Nuovo 43 3" xfId="1080"/>
    <cellStyle name="Nuovo 43 3 2" xfId="1081"/>
    <cellStyle name="Nuovo 43 4" xfId="1082"/>
    <cellStyle name="Nuovo 43 5" xfId="1083"/>
    <cellStyle name="Nuovo 44" xfId="1084"/>
    <cellStyle name="Nuovo 44 2" xfId="1085"/>
    <cellStyle name="Nuovo 44 3" xfId="1086"/>
    <cellStyle name="Nuovo 44 3 2" xfId="1087"/>
    <cellStyle name="Nuovo 44 4" xfId="1088"/>
    <cellStyle name="Nuovo 44 5" xfId="1089"/>
    <cellStyle name="Nuovo 45" xfId="1090"/>
    <cellStyle name="Nuovo 46" xfId="1091"/>
    <cellStyle name="Nuovo 46 2" xfId="1092"/>
    <cellStyle name="Nuovo 47" xfId="1093"/>
    <cellStyle name="Nuovo 48" xfId="1094"/>
    <cellStyle name="Nuovo 5" xfId="1095"/>
    <cellStyle name="Nuovo 5 2" xfId="1096"/>
    <cellStyle name="Nuovo 5 3" xfId="1097"/>
    <cellStyle name="Nuovo 5 3 2" xfId="1098"/>
    <cellStyle name="Nuovo 5 4" xfId="1099"/>
    <cellStyle name="Nuovo 5 5" xfId="1100"/>
    <cellStyle name="Nuovo 6" xfId="1101"/>
    <cellStyle name="Nuovo 6 2" xfId="1102"/>
    <cellStyle name="Nuovo 6 3" xfId="1103"/>
    <cellStyle name="Nuovo 6 3 2" xfId="1104"/>
    <cellStyle name="Nuovo 6 4" xfId="1105"/>
    <cellStyle name="Nuovo 6 5" xfId="1106"/>
    <cellStyle name="Nuovo 7" xfId="1107"/>
    <cellStyle name="Nuovo 7 2" xfId="1108"/>
    <cellStyle name="Nuovo 7 3" xfId="1109"/>
    <cellStyle name="Nuovo 7 3 2" xfId="1110"/>
    <cellStyle name="Nuovo 7 4" xfId="1111"/>
    <cellStyle name="Nuovo 7 5" xfId="1112"/>
    <cellStyle name="Nuovo 8" xfId="1113"/>
    <cellStyle name="Nuovo 8 2" xfId="1114"/>
    <cellStyle name="Nuovo 8 3" xfId="1115"/>
    <cellStyle name="Nuovo 8 3 2" xfId="1116"/>
    <cellStyle name="Nuovo 8 4" xfId="1117"/>
    <cellStyle name="Nuovo 8 5" xfId="1118"/>
    <cellStyle name="Nuovo 9" xfId="1119"/>
    <cellStyle name="Nuovo 9 2" xfId="1120"/>
    <cellStyle name="Nuovo 9 3" xfId="1121"/>
    <cellStyle name="Nuovo 9 3 2" xfId="1122"/>
    <cellStyle name="Nuovo 9 4" xfId="1123"/>
    <cellStyle name="Nuovo 9 5" xfId="1124"/>
    <cellStyle name="Output 2" xfId="1125"/>
    <cellStyle name="Percen - Type1" xfId="1126"/>
    <cellStyle name="Percent" xfId="3" builtinId="5"/>
    <cellStyle name="Percent 2" xfId="1127"/>
    <cellStyle name="Percent 3" xfId="1128"/>
    <cellStyle name="Percent 3 2" xfId="1129"/>
    <cellStyle name="Percent 3 3" xfId="1130"/>
    <cellStyle name="Percent 3 3 2" xfId="1131"/>
    <cellStyle name="Percent 3 4" xfId="1132"/>
    <cellStyle name="Percent 4" xfId="1133"/>
    <cellStyle name="Percent 5" xfId="1134"/>
    <cellStyle name="Percentuale 10" xfId="1135"/>
    <cellStyle name="Percentuale 10 2" xfId="1136"/>
    <cellStyle name="Percentuale 10 3" xfId="1137"/>
    <cellStyle name="Percentuale 10 3 2" xfId="1138"/>
    <cellStyle name="Percentuale 10 4" xfId="1139"/>
    <cellStyle name="Percentuale 10 5" xfId="1140"/>
    <cellStyle name="Percentuale 11" xfId="1141"/>
    <cellStyle name="Percentuale 11 2" xfId="1142"/>
    <cellStyle name="Percentuale 11 3" xfId="1143"/>
    <cellStyle name="Percentuale 11 3 2" xfId="1144"/>
    <cellStyle name="Percentuale 11 4" xfId="1145"/>
    <cellStyle name="Percentuale 11 5" xfId="1146"/>
    <cellStyle name="Percentuale 12" xfId="1147"/>
    <cellStyle name="Percentuale 12 2" xfId="1148"/>
    <cellStyle name="Percentuale 12 3" xfId="1149"/>
    <cellStyle name="Percentuale 12 3 2" xfId="1150"/>
    <cellStyle name="Percentuale 12 4" xfId="1151"/>
    <cellStyle name="Percentuale 12 5" xfId="1152"/>
    <cellStyle name="Percentuale 13" xfId="1153"/>
    <cellStyle name="Percentuale 13 2" xfId="1154"/>
    <cellStyle name="Percentuale 13 3" xfId="1155"/>
    <cellStyle name="Percentuale 13 3 2" xfId="1156"/>
    <cellStyle name="Percentuale 13 4" xfId="1157"/>
    <cellStyle name="Percentuale 13 5" xfId="1158"/>
    <cellStyle name="Percentuale 14" xfId="1159"/>
    <cellStyle name="Percentuale 14 2" xfId="1160"/>
    <cellStyle name="Percentuale 14 3" xfId="1161"/>
    <cellStyle name="Percentuale 14 3 2" xfId="1162"/>
    <cellStyle name="Percentuale 14 4" xfId="1163"/>
    <cellStyle name="Percentuale 14 5" xfId="1164"/>
    <cellStyle name="Percentuale 15" xfId="1165"/>
    <cellStyle name="Percentuale 15 2" xfId="1166"/>
    <cellStyle name="Percentuale 15 3" xfId="1167"/>
    <cellStyle name="Percentuale 15 3 2" xfId="1168"/>
    <cellStyle name="Percentuale 15 4" xfId="1169"/>
    <cellStyle name="Percentuale 15 5" xfId="1170"/>
    <cellStyle name="Percentuale 16" xfId="1171"/>
    <cellStyle name="Percentuale 16 2" xfId="1172"/>
    <cellStyle name="Percentuale 16 3" xfId="1173"/>
    <cellStyle name="Percentuale 16 3 2" xfId="1174"/>
    <cellStyle name="Percentuale 16 4" xfId="1175"/>
    <cellStyle name="Percentuale 16 5" xfId="1176"/>
    <cellStyle name="Percentuale 17" xfId="1177"/>
    <cellStyle name="Percentuale 17 2" xfId="1178"/>
    <cellStyle name="Percentuale 17 3" xfId="1179"/>
    <cellStyle name="Percentuale 17 3 2" xfId="1180"/>
    <cellStyle name="Percentuale 17 4" xfId="1181"/>
    <cellStyle name="Percentuale 17 5" xfId="1182"/>
    <cellStyle name="Percentuale 18" xfId="1183"/>
    <cellStyle name="Percentuale 18 2" xfId="1184"/>
    <cellStyle name="Percentuale 18 3" xfId="1185"/>
    <cellStyle name="Percentuale 18 3 2" xfId="1186"/>
    <cellStyle name="Percentuale 18 4" xfId="1187"/>
    <cellStyle name="Percentuale 18 5" xfId="1188"/>
    <cellStyle name="Percentuale 19" xfId="1189"/>
    <cellStyle name="Percentuale 19 2" xfId="1190"/>
    <cellStyle name="Percentuale 19 3" xfId="1191"/>
    <cellStyle name="Percentuale 19 3 2" xfId="1192"/>
    <cellStyle name="Percentuale 19 4" xfId="1193"/>
    <cellStyle name="Percentuale 19 5" xfId="1194"/>
    <cellStyle name="Percentuale 2" xfId="1195"/>
    <cellStyle name="Percentuale 2 2" xfId="1196"/>
    <cellStyle name="Percentuale 2 3" xfId="1197"/>
    <cellStyle name="Percentuale 2 3 2" xfId="1198"/>
    <cellStyle name="Percentuale 2 4" xfId="1199"/>
    <cellStyle name="Percentuale 2 5" xfId="1200"/>
    <cellStyle name="Percentuale 20" xfId="1201"/>
    <cellStyle name="Percentuale 20 2" xfId="1202"/>
    <cellStyle name="Percentuale 20 3" xfId="1203"/>
    <cellStyle name="Percentuale 20 3 2" xfId="1204"/>
    <cellStyle name="Percentuale 20 4" xfId="1205"/>
    <cellStyle name="Percentuale 20 5" xfId="1206"/>
    <cellStyle name="Percentuale 21" xfId="1207"/>
    <cellStyle name="Percentuale 21 2" xfId="1208"/>
    <cellStyle name="Percentuale 21 3" xfId="1209"/>
    <cellStyle name="Percentuale 21 3 2" xfId="1210"/>
    <cellStyle name="Percentuale 21 4" xfId="1211"/>
    <cellStyle name="Percentuale 21 5" xfId="1212"/>
    <cellStyle name="Percentuale 22" xfId="1213"/>
    <cellStyle name="Percentuale 22 2" xfId="1214"/>
    <cellStyle name="Percentuale 22 3" xfId="1215"/>
    <cellStyle name="Percentuale 22 3 2" xfId="1216"/>
    <cellStyle name="Percentuale 22 4" xfId="1217"/>
    <cellStyle name="Percentuale 22 5" xfId="1218"/>
    <cellStyle name="Percentuale 23" xfId="1219"/>
    <cellStyle name="Percentuale 23 2" xfId="1220"/>
    <cellStyle name="Percentuale 23 3" xfId="1221"/>
    <cellStyle name="Percentuale 23 3 2" xfId="1222"/>
    <cellStyle name="Percentuale 23 4" xfId="1223"/>
    <cellStyle name="Percentuale 23 5" xfId="1224"/>
    <cellStyle name="Percentuale 24" xfId="1225"/>
    <cellStyle name="Percentuale 24 2" xfId="1226"/>
    <cellStyle name="Percentuale 24 3" xfId="1227"/>
    <cellStyle name="Percentuale 24 3 2" xfId="1228"/>
    <cellStyle name="Percentuale 24 4" xfId="1229"/>
    <cellStyle name="Percentuale 24 5" xfId="1230"/>
    <cellStyle name="Percentuale 25" xfId="1231"/>
    <cellStyle name="Percentuale 25 2" xfId="1232"/>
    <cellStyle name="Percentuale 25 3" xfId="1233"/>
    <cellStyle name="Percentuale 25 3 2" xfId="1234"/>
    <cellStyle name="Percentuale 25 4" xfId="1235"/>
    <cellStyle name="Percentuale 25 5" xfId="1236"/>
    <cellStyle name="Percentuale 26" xfId="1237"/>
    <cellStyle name="Percentuale 26 2" xfId="1238"/>
    <cellStyle name="Percentuale 26 3" xfId="1239"/>
    <cellStyle name="Percentuale 26 3 2" xfId="1240"/>
    <cellStyle name="Percentuale 26 4" xfId="1241"/>
    <cellStyle name="Percentuale 26 5" xfId="1242"/>
    <cellStyle name="Percentuale 27" xfId="1243"/>
    <cellStyle name="Percentuale 27 2" xfId="1244"/>
    <cellStyle name="Percentuale 27 3" xfId="1245"/>
    <cellStyle name="Percentuale 27 3 2" xfId="1246"/>
    <cellStyle name="Percentuale 27 4" xfId="1247"/>
    <cellStyle name="Percentuale 27 5" xfId="1248"/>
    <cellStyle name="Percentuale 28" xfId="1249"/>
    <cellStyle name="Percentuale 28 2" xfId="1250"/>
    <cellStyle name="Percentuale 28 3" xfId="1251"/>
    <cellStyle name="Percentuale 28 3 2" xfId="1252"/>
    <cellStyle name="Percentuale 28 4" xfId="1253"/>
    <cellStyle name="Percentuale 28 5" xfId="1254"/>
    <cellStyle name="Percentuale 29" xfId="1255"/>
    <cellStyle name="Percentuale 29 2" xfId="1256"/>
    <cellStyle name="Percentuale 29 3" xfId="1257"/>
    <cellStyle name="Percentuale 29 3 2" xfId="1258"/>
    <cellStyle name="Percentuale 29 4" xfId="1259"/>
    <cellStyle name="Percentuale 29 5" xfId="1260"/>
    <cellStyle name="Percentuale 3" xfId="1261"/>
    <cellStyle name="Percentuale 3 2" xfId="1262"/>
    <cellStyle name="Percentuale 3 3" xfId="1263"/>
    <cellStyle name="Percentuale 3 3 2" xfId="1264"/>
    <cellStyle name="Percentuale 3 4" xfId="1265"/>
    <cellStyle name="Percentuale 3 5" xfId="1266"/>
    <cellStyle name="Percentuale 30" xfId="1267"/>
    <cellStyle name="Percentuale 30 2" xfId="1268"/>
    <cellStyle name="Percentuale 30 3" xfId="1269"/>
    <cellStyle name="Percentuale 30 3 2" xfId="1270"/>
    <cellStyle name="Percentuale 30 4" xfId="1271"/>
    <cellStyle name="Percentuale 30 5" xfId="1272"/>
    <cellStyle name="Percentuale 31" xfId="1273"/>
    <cellStyle name="Percentuale 31 2" xfId="1274"/>
    <cellStyle name="Percentuale 31 3" xfId="1275"/>
    <cellStyle name="Percentuale 31 3 2" xfId="1276"/>
    <cellStyle name="Percentuale 31 4" xfId="1277"/>
    <cellStyle name="Percentuale 31 5" xfId="1278"/>
    <cellStyle name="Percentuale 32" xfId="1279"/>
    <cellStyle name="Percentuale 32 2" xfId="1280"/>
    <cellStyle name="Percentuale 32 3" xfId="1281"/>
    <cellStyle name="Percentuale 32 3 2" xfId="1282"/>
    <cellStyle name="Percentuale 32 4" xfId="1283"/>
    <cellStyle name="Percentuale 32 5" xfId="1284"/>
    <cellStyle name="Percentuale 33" xfId="1285"/>
    <cellStyle name="Percentuale 33 2" xfId="1286"/>
    <cellStyle name="Percentuale 33 3" xfId="1287"/>
    <cellStyle name="Percentuale 33 3 2" xfId="1288"/>
    <cellStyle name="Percentuale 33 4" xfId="1289"/>
    <cellStyle name="Percentuale 33 5" xfId="1290"/>
    <cellStyle name="Percentuale 34" xfId="1291"/>
    <cellStyle name="Percentuale 34 2" xfId="1292"/>
    <cellStyle name="Percentuale 34 3" xfId="1293"/>
    <cellStyle name="Percentuale 34 3 2" xfId="1294"/>
    <cellStyle name="Percentuale 34 4" xfId="1295"/>
    <cellStyle name="Percentuale 34 5" xfId="1296"/>
    <cellStyle name="Percentuale 35" xfId="1297"/>
    <cellStyle name="Percentuale 35 2" xfId="1298"/>
    <cellStyle name="Percentuale 35 3" xfId="1299"/>
    <cellStyle name="Percentuale 35 3 2" xfId="1300"/>
    <cellStyle name="Percentuale 35 4" xfId="1301"/>
    <cellStyle name="Percentuale 35 5" xfId="1302"/>
    <cellStyle name="Percentuale 36" xfId="1303"/>
    <cellStyle name="Percentuale 36 2" xfId="1304"/>
    <cellStyle name="Percentuale 36 3" xfId="1305"/>
    <cellStyle name="Percentuale 36 3 2" xfId="1306"/>
    <cellStyle name="Percentuale 36 4" xfId="1307"/>
    <cellStyle name="Percentuale 36 5" xfId="1308"/>
    <cellStyle name="Percentuale 37" xfId="1309"/>
    <cellStyle name="Percentuale 37 2" xfId="1310"/>
    <cellStyle name="Percentuale 37 3" xfId="1311"/>
    <cellStyle name="Percentuale 37 3 2" xfId="1312"/>
    <cellStyle name="Percentuale 37 4" xfId="1313"/>
    <cellStyle name="Percentuale 37 5" xfId="1314"/>
    <cellStyle name="Percentuale 38" xfId="1315"/>
    <cellStyle name="Percentuale 38 2" xfId="1316"/>
    <cellStyle name="Percentuale 38 3" xfId="1317"/>
    <cellStyle name="Percentuale 38 3 2" xfId="1318"/>
    <cellStyle name="Percentuale 38 4" xfId="1319"/>
    <cellStyle name="Percentuale 38 5" xfId="1320"/>
    <cellStyle name="Percentuale 39" xfId="1321"/>
    <cellStyle name="Percentuale 39 2" xfId="1322"/>
    <cellStyle name="Percentuale 39 3" xfId="1323"/>
    <cellStyle name="Percentuale 39 3 2" xfId="1324"/>
    <cellStyle name="Percentuale 39 4" xfId="1325"/>
    <cellStyle name="Percentuale 39 5" xfId="1326"/>
    <cellStyle name="Percentuale 4" xfId="1327"/>
    <cellStyle name="Percentuale 4 2" xfId="1328"/>
    <cellStyle name="Percentuale 4 3" xfId="1329"/>
    <cellStyle name="Percentuale 4 3 2" xfId="1330"/>
    <cellStyle name="Percentuale 4 4" xfId="1331"/>
    <cellStyle name="Percentuale 4 5" xfId="1332"/>
    <cellStyle name="Percentuale 40" xfId="1333"/>
    <cellStyle name="Percentuale 40 2" xfId="1334"/>
    <cellStyle name="Percentuale 40 3" xfId="1335"/>
    <cellStyle name="Percentuale 40 3 2" xfId="1336"/>
    <cellStyle name="Percentuale 40 4" xfId="1337"/>
    <cellStyle name="Percentuale 40 5" xfId="1338"/>
    <cellStyle name="Percentuale 41" xfId="1339"/>
    <cellStyle name="Percentuale 41 2" xfId="1340"/>
    <cellStyle name="Percentuale 41 3" xfId="1341"/>
    <cellStyle name="Percentuale 41 3 2" xfId="1342"/>
    <cellStyle name="Percentuale 41 4" xfId="1343"/>
    <cellStyle name="Percentuale 41 5" xfId="1344"/>
    <cellStyle name="Percentuale 42" xfId="1345"/>
    <cellStyle name="Percentuale 42 2" xfId="1346"/>
    <cellStyle name="Percentuale 42 3" xfId="1347"/>
    <cellStyle name="Percentuale 42 3 2" xfId="1348"/>
    <cellStyle name="Percentuale 42 4" xfId="1349"/>
    <cellStyle name="Percentuale 42 5" xfId="1350"/>
    <cellStyle name="Percentuale 43" xfId="1351"/>
    <cellStyle name="Percentuale 43 2" xfId="1352"/>
    <cellStyle name="Percentuale 43 3" xfId="1353"/>
    <cellStyle name="Percentuale 43 3 2" xfId="1354"/>
    <cellStyle name="Percentuale 43 4" xfId="1355"/>
    <cellStyle name="Percentuale 43 5" xfId="1356"/>
    <cellStyle name="Percentuale 44" xfId="1357"/>
    <cellStyle name="Percentuale 44 2" xfId="1358"/>
    <cellStyle name="Percentuale 44 3" xfId="1359"/>
    <cellStyle name="Percentuale 44 3 2" xfId="1360"/>
    <cellStyle name="Percentuale 44 4" xfId="1361"/>
    <cellStyle name="Percentuale 44 5" xfId="1362"/>
    <cellStyle name="Percentuale 45" xfId="1363"/>
    <cellStyle name="Percentuale 45 2" xfId="1364"/>
    <cellStyle name="Percentuale 45 3" xfId="1365"/>
    <cellStyle name="Percentuale 45 3 2" xfId="1366"/>
    <cellStyle name="Percentuale 45 4" xfId="1367"/>
    <cellStyle name="Percentuale 45 5" xfId="1368"/>
    <cellStyle name="Percentuale 46" xfId="1369"/>
    <cellStyle name="Percentuale 46 2" xfId="1370"/>
    <cellStyle name="Percentuale 46 3" xfId="1371"/>
    <cellStyle name="Percentuale 46 3 2" xfId="1372"/>
    <cellStyle name="Percentuale 46 4" xfId="1373"/>
    <cellStyle name="Percentuale 46 5" xfId="1374"/>
    <cellStyle name="Percentuale 47" xfId="1375"/>
    <cellStyle name="Percentuale 47 2" xfId="1376"/>
    <cellStyle name="Percentuale 47 3" xfId="1377"/>
    <cellStyle name="Percentuale 47 3 2" xfId="1378"/>
    <cellStyle name="Percentuale 47 4" xfId="1379"/>
    <cellStyle name="Percentuale 47 5" xfId="1380"/>
    <cellStyle name="Percentuale 48" xfId="1381"/>
    <cellStyle name="Percentuale 48 2" xfId="1382"/>
    <cellStyle name="Percentuale 48 3" xfId="1383"/>
    <cellStyle name="Percentuale 48 3 2" xfId="1384"/>
    <cellStyle name="Percentuale 48 4" xfId="1385"/>
    <cellStyle name="Percentuale 48 5" xfId="1386"/>
    <cellStyle name="Percentuale 49" xfId="1387"/>
    <cellStyle name="Percentuale 49 2" xfId="1388"/>
    <cellStyle name="Percentuale 49 3" xfId="1389"/>
    <cellStyle name="Percentuale 49 3 2" xfId="1390"/>
    <cellStyle name="Percentuale 49 4" xfId="1391"/>
    <cellStyle name="Percentuale 49 5" xfId="1392"/>
    <cellStyle name="Percentuale 5" xfId="1393"/>
    <cellStyle name="Percentuale 5 2" xfId="1394"/>
    <cellStyle name="Percentuale 5 3" xfId="1395"/>
    <cellStyle name="Percentuale 5 3 2" xfId="1396"/>
    <cellStyle name="Percentuale 5 4" xfId="1397"/>
    <cellStyle name="Percentuale 5 5" xfId="1398"/>
    <cellStyle name="Percentuale 50" xfId="1399"/>
    <cellStyle name="Percentuale 50 2" xfId="1400"/>
    <cellStyle name="Percentuale 50 3" xfId="1401"/>
    <cellStyle name="Percentuale 50 3 2" xfId="1402"/>
    <cellStyle name="Percentuale 50 4" xfId="1403"/>
    <cellStyle name="Percentuale 50 5" xfId="1404"/>
    <cellStyle name="Percentuale 51" xfId="1405"/>
    <cellStyle name="Percentuale 51 2" xfId="1406"/>
    <cellStyle name="Percentuale 51 3" xfId="1407"/>
    <cellStyle name="Percentuale 51 3 2" xfId="1408"/>
    <cellStyle name="Percentuale 51 4" xfId="1409"/>
    <cellStyle name="Percentuale 51 5" xfId="1410"/>
    <cellStyle name="Percentuale 52" xfId="1411"/>
    <cellStyle name="Percentuale 52 2" xfId="1412"/>
    <cellStyle name="Percentuale 52 3" xfId="1413"/>
    <cellStyle name="Percentuale 52 3 2" xfId="1414"/>
    <cellStyle name="Percentuale 52 4" xfId="1415"/>
    <cellStyle name="Percentuale 52 5" xfId="1416"/>
    <cellStyle name="Percentuale 53" xfId="1417"/>
    <cellStyle name="Percentuale 53 2" xfId="1418"/>
    <cellStyle name="Percentuale 53 3" xfId="1419"/>
    <cellStyle name="Percentuale 53 3 2" xfId="1420"/>
    <cellStyle name="Percentuale 53 4" xfId="1421"/>
    <cellStyle name="Percentuale 53 5" xfId="1422"/>
    <cellStyle name="Percentuale 54" xfId="1423"/>
    <cellStyle name="Percentuale 54 2" xfId="1424"/>
    <cellStyle name="Percentuale 54 3" xfId="1425"/>
    <cellStyle name="Percentuale 54 3 2" xfId="1426"/>
    <cellStyle name="Percentuale 54 4" xfId="1427"/>
    <cellStyle name="Percentuale 54 5" xfId="1428"/>
    <cellStyle name="Percentuale 55" xfId="1429"/>
    <cellStyle name="Percentuale 55 2" xfId="1430"/>
    <cellStyle name="Percentuale 55 3" xfId="1431"/>
    <cellStyle name="Percentuale 55 3 2" xfId="1432"/>
    <cellStyle name="Percentuale 55 4" xfId="1433"/>
    <cellStyle name="Percentuale 55 5" xfId="1434"/>
    <cellStyle name="Percentuale 56" xfId="1435"/>
    <cellStyle name="Percentuale 56 2" xfId="1436"/>
    <cellStyle name="Percentuale 56 3" xfId="1437"/>
    <cellStyle name="Percentuale 56 3 2" xfId="1438"/>
    <cellStyle name="Percentuale 56 4" xfId="1439"/>
    <cellStyle name="Percentuale 56 5" xfId="1440"/>
    <cellStyle name="Percentuale 57" xfId="1441"/>
    <cellStyle name="Percentuale 57 2" xfId="1442"/>
    <cellStyle name="Percentuale 57 3" xfId="1443"/>
    <cellStyle name="Percentuale 57 3 2" xfId="1444"/>
    <cellStyle name="Percentuale 57 4" xfId="1445"/>
    <cellStyle name="Percentuale 57 5" xfId="1446"/>
    <cellStyle name="Percentuale 58" xfId="1447"/>
    <cellStyle name="Percentuale 58 2" xfId="1448"/>
    <cellStyle name="Percentuale 58 3" xfId="1449"/>
    <cellStyle name="Percentuale 58 3 2" xfId="1450"/>
    <cellStyle name="Percentuale 58 4" xfId="1451"/>
    <cellStyle name="Percentuale 58 5" xfId="1452"/>
    <cellStyle name="Percentuale 59" xfId="1453"/>
    <cellStyle name="Percentuale 59 2" xfId="1454"/>
    <cellStyle name="Percentuale 59 3" xfId="1455"/>
    <cellStyle name="Percentuale 59 3 2" xfId="1456"/>
    <cellStyle name="Percentuale 59 4" xfId="1457"/>
    <cellStyle name="Percentuale 59 5" xfId="1458"/>
    <cellStyle name="Percentuale 6" xfId="1459"/>
    <cellStyle name="Percentuale 6 2" xfId="1460"/>
    <cellStyle name="Percentuale 6 3" xfId="1461"/>
    <cellStyle name="Percentuale 6 3 2" xfId="1462"/>
    <cellStyle name="Percentuale 6 4" xfId="1463"/>
    <cellStyle name="Percentuale 6 5" xfId="1464"/>
    <cellStyle name="Percentuale 60" xfId="1465"/>
    <cellStyle name="Percentuale 60 2" xfId="1466"/>
    <cellStyle name="Percentuale 60 3" xfId="1467"/>
    <cellStyle name="Percentuale 60 3 2" xfId="1468"/>
    <cellStyle name="Percentuale 60 4" xfId="1469"/>
    <cellStyle name="Percentuale 60 5" xfId="1470"/>
    <cellStyle name="Percentuale 61" xfId="1471"/>
    <cellStyle name="Percentuale 61 2" xfId="1472"/>
    <cellStyle name="Percentuale 61 3" xfId="1473"/>
    <cellStyle name="Percentuale 61 3 2" xfId="1474"/>
    <cellStyle name="Percentuale 61 4" xfId="1475"/>
    <cellStyle name="Percentuale 61 5" xfId="1476"/>
    <cellStyle name="Percentuale 62" xfId="1477"/>
    <cellStyle name="Percentuale 63" xfId="1478"/>
    <cellStyle name="Percentuale 64" xfId="1479"/>
    <cellStyle name="Percentuale 65" xfId="1480"/>
    <cellStyle name="Percentuale 66" xfId="1481"/>
    <cellStyle name="Percentuale 67" xfId="1482"/>
    <cellStyle name="Percentuale 68" xfId="1483"/>
    <cellStyle name="Percentuale 68 2" xfId="1484"/>
    <cellStyle name="Percentuale 68 3" xfId="1485"/>
    <cellStyle name="Percentuale 68 3 2" xfId="1486"/>
    <cellStyle name="Percentuale 68 4" xfId="1487"/>
    <cellStyle name="Percentuale 68 5" xfId="1488"/>
    <cellStyle name="Percentuale 69" xfId="1489"/>
    <cellStyle name="Percentuale 69 2" xfId="1490"/>
    <cellStyle name="Percentuale 69 3" xfId="1491"/>
    <cellStyle name="Percentuale 69 3 2" xfId="1492"/>
    <cellStyle name="Percentuale 69 4" xfId="1493"/>
    <cellStyle name="Percentuale 69 5" xfId="1494"/>
    <cellStyle name="Percentuale 7" xfId="1495"/>
    <cellStyle name="Percentuale 7 2" xfId="1496"/>
    <cellStyle name="Percentuale 7 3" xfId="1497"/>
    <cellStyle name="Percentuale 7 3 2" xfId="1498"/>
    <cellStyle name="Percentuale 7 4" xfId="1499"/>
    <cellStyle name="Percentuale 7 5" xfId="1500"/>
    <cellStyle name="Percentuale 8" xfId="1501"/>
    <cellStyle name="Percentuale 8 2" xfId="1502"/>
    <cellStyle name="Percentuale 8 3" xfId="1503"/>
    <cellStyle name="Percentuale 8 3 2" xfId="1504"/>
    <cellStyle name="Percentuale 8 4" xfId="1505"/>
    <cellStyle name="Percentuale 8 5" xfId="1506"/>
    <cellStyle name="Percentuale 9" xfId="1507"/>
    <cellStyle name="Percentuale 9 2" xfId="1508"/>
    <cellStyle name="Percentuale 9 3" xfId="1509"/>
    <cellStyle name="Percentuale 9 3 2" xfId="1510"/>
    <cellStyle name="Percentuale 9 4" xfId="1511"/>
    <cellStyle name="Percentuale 9 5" xfId="1512"/>
    <cellStyle name="Standard_Sce_D_Extraction" xfId="1513"/>
    <cellStyle name="Testo avviso" xfId="1514"/>
    <cellStyle name="Testo descrittivo" xfId="1515"/>
    <cellStyle name="Titolo" xfId="1516"/>
    <cellStyle name="Titolo 1" xfId="1517"/>
    <cellStyle name="Titolo 2" xfId="1518"/>
    <cellStyle name="Titolo 3" xfId="1519"/>
    <cellStyle name="Titolo 4" xfId="1520"/>
    <cellStyle name="Totale" xfId="1521"/>
    <cellStyle name="Valore non valido" xfId="1522"/>
    <cellStyle name="Valore valido" xfId="1523"/>
    <cellStyle name="Обычный_CRF2002 (1)" xfId="152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1.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externalLink" Target="externalLinks/externalLink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5.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baseline="0"/>
              <a:t>Ownership level , Multi storey build. </a:t>
            </a:r>
            <a:endParaRPr lang="en-GB"/>
          </a:p>
        </c:rich>
      </c:tx>
      <c:overlay val="1"/>
    </c:title>
    <c:autoTitleDeleted val="0"/>
    <c:plotArea>
      <c:layout/>
      <c:scatterChart>
        <c:scatterStyle val="lineMarker"/>
        <c:varyColors val="0"/>
        <c:ser>
          <c:idx val="0"/>
          <c:order val="0"/>
          <c:tx>
            <c:strRef>
              <c:f>'udv ownership MB'!$N$5</c:f>
              <c:strCache>
                <c:ptCount val="1"/>
                <c:pt idx="0">
                  <c:v>Computers</c:v>
                </c:pt>
              </c:strCache>
            </c:strRef>
          </c:tx>
          <c:xVal>
            <c:numRef>
              <c:f>'udv ownership MB'!$O$4:$W$4</c:f>
              <c:numCache>
                <c:formatCode>General</c:formatCode>
                <c:ptCount val="9"/>
                <c:pt idx="0">
                  <c:v>2012</c:v>
                </c:pt>
                <c:pt idx="1">
                  <c:v>2015</c:v>
                </c:pt>
                <c:pt idx="2">
                  <c:v>2020</c:v>
                </c:pt>
                <c:pt idx="3">
                  <c:v>2025</c:v>
                </c:pt>
                <c:pt idx="4">
                  <c:v>2030</c:v>
                </c:pt>
                <c:pt idx="5">
                  <c:v>2035</c:v>
                </c:pt>
                <c:pt idx="6">
                  <c:v>2040</c:v>
                </c:pt>
                <c:pt idx="7">
                  <c:v>2045</c:v>
                </c:pt>
                <c:pt idx="8">
                  <c:v>2050</c:v>
                </c:pt>
              </c:numCache>
            </c:numRef>
          </c:xVal>
          <c:yVal>
            <c:numRef>
              <c:f>'udv ownership MB'!$O$5:$W$5</c:f>
              <c:numCache>
                <c:formatCode>0.0</c:formatCode>
                <c:ptCount val="9"/>
                <c:pt idx="0" formatCode="0.00">
                  <c:v>4.8600000000000003</c:v>
                </c:pt>
                <c:pt idx="1">
                  <c:v>4.9908999999999999</c:v>
                </c:pt>
                <c:pt idx="2">
                  <c:v>5.0207999999999995</c:v>
                </c:pt>
                <c:pt idx="3">
                  <c:v>4.9522000000000004</c:v>
                </c:pt>
                <c:pt idx="4">
                  <c:v>4.8542999999999994</c:v>
                </c:pt>
                <c:pt idx="5">
                  <c:v>4.7534999999999998</c:v>
                </c:pt>
                <c:pt idx="6">
                  <c:v>4.6580000000000004</c:v>
                </c:pt>
                <c:pt idx="7">
                  <c:v>4.5701000000000001</c:v>
                </c:pt>
                <c:pt idx="8">
                  <c:v>4.4899000000000004</c:v>
                </c:pt>
              </c:numCache>
            </c:numRef>
          </c:yVal>
          <c:smooth val="0"/>
        </c:ser>
        <c:ser>
          <c:idx val="1"/>
          <c:order val="1"/>
          <c:tx>
            <c:strRef>
              <c:f>'udv ownership MB'!$N$6</c:f>
              <c:strCache>
                <c:ptCount val="1"/>
                <c:pt idx="0">
                  <c:v>Cooking</c:v>
                </c:pt>
              </c:strCache>
            </c:strRef>
          </c:tx>
          <c:xVal>
            <c:numRef>
              <c:f>'udv ownership MB'!$O$4:$W$4</c:f>
              <c:numCache>
                <c:formatCode>General</c:formatCode>
                <c:ptCount val="9"/>
                <c:pt idx="0">
                  <c:v>2012</c:v>
                </c:pt>
                <c:pt idx="1">
                  <c:v>2015</c:v>
                </c:pt>
                <c:pt idx="2">
                  <c:v>2020</c:v>
                </c:pt>
                <c:pt idx="3">
                  <c:v>2025</c:v>
                </c:pt>
                <c:pt idx="4">
                  <c:v>2030</c:v>
                </c:pt>
                <c:pt idx="5">
                  <c:v>2035</c:v>
                </c:pt>
                <c:pt idx="6">
                  <c:v>2040</c:v>
                </c:pt>
                <c:pt idx="7">
                  <c:v>2045</c:v>
                </c:pt>
                <c:pt idx="8">
                  <c:v>2050</c:v>
                </c:pt>
              </c:numCache>
            </c:numRef>
          </c:xVal>
          <c:yVal>
            <c:numRef>
              <c:f>'udv ownership MB'!$O$6:$W$6</c:f>
              <c:numCache>
                <c:formatCode>0.0</c:formatCode>
                <c:ptCount val="9"/>
                <c:pt idx="0">
                  <c:v>4.5095999999999998</c:v>
                </c:pt>
                <c:pt idx="1">
                  <c:v>4.556</c:v>
                </c:pt>
                <c:pt idx="2">
                  <c:v>4.6093999999999991</c:v>
                </c:pt>
                <c:pt idx="3">
                  <c:v>4.6407000000000007</c:v>
                </c:pt>
                <c:pt idx="4">
                  <c:v>4.6577000000000002</c:v>
                </c:pt>
                <c:pt idx="5">
                  <c:v>4.6661999999999999</c:v>
                </c:pt>
                <c:pt idx="6">
                  <c:v>4.669999999999999</c:v>
                </c:pt>
                <c:pt idx="7">
                  <c:v>4.6714000000000002</c:v>
                </c:pt>
                <c:pt idx="8">
                  <c:v>4.6718000000000002</c:v>
                </c:pt>
              </c:numCache>
            </c:numRef>
          </c:yVal>
          <c:smooth val="0"/>
        </c:ser>
        <c:ser>
          <c:idx val="2"/>
          <c:order val="2"/>
          <c:tx>
            <c:strRef>
              <c:f>'udv ownership MB'!$N$7</c:f>
              <c:strCache>
                <c:ptCount val="1"/>
                <c:pt idx="0">
                  <c:v>Entertainment</c:v>
                </c:pt>
              </c:strCache>
            </c:strRef>
          </c:tx>
          <c:xVal>
            <c:numRef>
              <c:f>'udv ownership MB'!$O$4:$W$4</c:f>
              <c:numCache>
                <c:formatCode>General</c:formatCode>
                <c:ptCount val="9"/>
                <c:pt idx="0">
                  <c:v>2012</c:v>
                </c:pt>
                <c:pt idx="1">
                  <c:v>2015</c:v>
                </c:pt>
                <c:pt idx="2">
                  <c:v>2020</c:v>
                </c:pt>
                <c:pt idx="3">
                  <c:v>2025</c:v>
                </c:pt>
                <c:pt idx="4">
                  <c:v>2030</c:v>
                </c:pt>
                <c:pt idx="5">
                  <c:v>2035</c:v>
                </c:pt>
                <c:pt idx="6">
                  <c:v>2040</c:v>
                </c:pt>
                <c:pt idx="7">
                  <c:v>2045</c:v>
                </c:pt>
                <c:pt idx="8">
                  <c:v>2050</c:v>
                </c:pt>
              </c:numCache>
            </c:numRef>
          </c:xVal>
          <c:yVal>
            <c:numRef>
              <c:f>'udv ownership MB'!$O$7:$W$7</c:f>
              <c:numCache>
                <c:formatCode>0.0</c:formatCode>
                <c:ptCount val="9"/>
                <c:pt idx="0">
                  <c:v>4.7077999999999998</c:v>
                </c:pt>
                <c:pt idx="1">
                  <c:v>4.5136000000000003</c:v>
                </c:pt>
                <c:pt idx="2">
                  <c:v>4.4873000000000003</c:v>
                </c:pt>
                <c:pt idx="3">
                  <c:v>4.5163999999999991</c:v>
                </c:pt>
                <c:pt idx="4">
                  <c:v>4.4984000000000002</c:v>
                </c:pt>
                <c:pt idx="5">
                  <c:v>4.4245000000000001</c:v>
                </c:pt>
                <c:pt idx="6">
                  <c:v>4.3105999999999991</c:v>
                </c:pt>
                <c:pt idx="7">
                  <c:v>4.1724000000000006</c:v>
                </c:pt>
                <c:pt idx="8">
                  <c:v>4.0217000000000009</c:v>
                </c:pt>
              </c:numCache>
            </c:numRef>
          </c:yVal>
          <c:smooth val="0"/>
        </c:ser>
        <c:ser>
          <c:idx val="3"/>
          <c:order val="3"/>
          <c:tx>
            <c:strRef>
              <c:f>'udv ownership MB'!$N$8</c:f>
              <c:strCache>
                <c:ptCount val="1"/>
                <c:pt idx="0">
                  <c:v>Lighting</c:v>
                </c:pt>
              </c:strCache>
            </c:strRef>
          </c:tx>
          <c:xVal>
            <c:numRef>
              <c:f>'udv ownership MB'!$O$4:$W$4</c:f>
              <c:numCache>
                <c:formatCode>General</c:formatCode>
                <c:ptCount val="9"/>
                <c:pt idx="0">
                  <c:v>2012</c:v>
                </c:pt>
                <c:pt idx="1">
                  <c:v>2015</c:v>
                </c:pt>
                <c:pt idx="2">
                  <c:v>2020</c:v>
                </c:pt>
                <c:pt idx="3">
                  <c:v>2025</c:v>
                </c:pt>
                <c:pt idx="4">
                  <c:v>2030</c:v>
                </c:pt>
                <c:pt idx="5">
                  <c:v>2035</c:v>
                </c:pt>
                <c:pt idx="6">
                  <c:v>2040</c:v>
                </c:pt>
                <c:pt idx="7">
                  <c:v>2045</c:v>
                </c:pt>
                <c:pt idx="8">
                  <c:v>2050</c:v>
                </c:pt>
              </c:numCache>
            </c:numRef>
          </c:xVal>
          <c:yVal>
            <c:numRef>
              <c:f>'udv ownership MB'!$O$8:$W$8</c:f>
              <c:numCache>
                <c:formatCode>0.0</c:formatCode>
                <c:ptCount val="9"/>
                <c:pt idx="0">
                  <c:v>15.76</c:v>
                </c:pt>
                <c:pt idx="1">
                  <c:v>12.055899999999999</c:v>
                </c:pt>
                <c:pt idx="2">
                  <c:v>11.226099999999999</c:v>
                </c:pt>
                <c:pt idx="3">
                  <c:v>11.279499999999999</c:v>
                </c:pt>
                <c:pt idx="4">
                  <c:v>11.828400000000002</c:v>
                </c:pt>
                <c:pt idx="5">
                  <c:v>12.577300000000001</c:v>
                </c:pt>
                <c:pt idx="6">
                  <c:v>13.328499999999998</c:v>
                </c:pt>
                <c:pt idx="7">
                  <c:v>13.970499999999999</c:v>
                </c:pt>
                <c:pt idx="8">
                  <c:v>14.454499999999998</c:v>
                </c:pt>
              </c:numCache>
            </c:numRef>
          </c:yVal>
          <c:smooth val="0"/>
        </c:ser>
        <c:ser>
          <c:idx val="4"/>
          <c:order val="4"/>
          <c:tx>
            <c:strRef>
              <c:f>'udv ownership MB'!$N$9</c:f>
              <c:strCache>
                <c:ptCount val="1"/>
                <c:pt idx="0">
                  <c:v>Miscellaneous  </c:v>
                </c:pt>
              </c:strCache>
            </c:strRef>
          </c:tx>
          <c:xVal>
            <c:numRef>
              <c:f>'udv ownership MB'!$O$4:$W$4</c:f>
              <c:numCache>
                <c:formatCode>General</c:formatCode>
                <c:ptCount val="9"/>
                <c:pt idx="0">
                  <c:v>2012</c:v>
                </c:pt>
                <c:pt idx="1">
                  <c:v>2015</c:v>
                </c:pt>
                <c:pt idx="2">
                  <c:v>2020</c:v>
                </c:pt>
                <c:pt idx="3">
                  <c:v>2025</c:v>
                </c:pt>
                <c:pt idx="4">
                  <c:v>2030</c:v>
                </c:pt>
                <c:pt idx="5">
                  <c:v>2035</c:v>
                </c:pt>
                <c:pt idx="6">
                  <c:v>2040</c:v>
                </c:pt>
                <c:pt idx="7">
                  <c:v>2045</c:v>
                </c:pt>
                <c:pt idx="8">
                  <c:v>2050</c:v>
                </c:pt>
              </c:numCache>
            </c:numRef>
          </c:xVal>
          <c:yVal>
            <c:numRef>
              <c:f>'udv ownership MB'!$O$9:$W$9</c:f>
              <c:numCache>
                <c:formatCode>0.0</c:formatCode>
                <c:ptCount val="9"/>
                <c:pt idx="0">
                  <c:v>3.5368421052631578</c:v>
                </c:pt>
                <c:pt idx="1">
                  <c:v>3.7912181877192976</c:v>
                </c:pt>
                <c:pt idx="2">
                  <c:v>4.3588137244171303</c:v>
                </c:pt>
                <c:pt idx="3">
                  <c:v>5.1293296300791384</c:v>
                </c:pt>
                <c:pt idx="4">
                  <c:v>6.1411456891880967</c:v>
                </c:pt>
                <c:pt idx="5">
                  <c:v>7.4471861734215565</c:v>
                </c:pt>
                <c:pt idx="6">
                  <c:v>9.1178318170837152</c:v>
                </c:pt>
                <c:pt idx="7">
                  <c:v>11.244922746046393</c:v>
                </c:pt>
                <c:pt idx="8">
                  <c:v>13.947076918291236</c:v>
                </c:pt>
              </c:numCache>
            </c:numRef>
          </c:yVal>
          <c:smooth val="0"/>
        </c:ser>
        <c:ser>
          <c:idx val="5"/>
          <c:order val="5"/>
          <c:tx>
            <c:strRef>
              <c:f>'udv ownership MB'!$N$10</c:f>
              <c:strCache>
                <c:ptCount val="1"/>
                <c:pt idx="0">
                  <c:v>Refrigeration</c:v>
                </c:pt>
              </c:strCache>
            </c:strRef>
          </c:tx>
          <c:xVal>
            <c:numRef>
              <c:f>'udv ownership MB'!$O$4:$W$4</c:f>
              <c:numCache>
                <c:formatCode>General</c:formatCode>
                <c:ptCount val="9"/>
                <c:pt idx="0">
                  <c:v>2012</c:v>
                </c:pt>
                <c:pt idx="1">
                  <c:v>2015</c:v>
                </c:pt>
                <c:pt idx="2">
                  <c:v>2020</c:v>
                </c:pt>
                <c:pt idx="3">
                  <c:v>2025</c:v>
                </c:pt>
                <c:pt idx="4">
                  <c:v>2030</c:v>
                </c:pt>
                <c:pt idx="5">
                  <c:v>2035</c:v>
                </c:pt>
                <c:pt idx="6">
                  <c:v>2040</c:v>
                </c:pt>
                <c:pt idx="7">
                  <c:v>2045</c:v>
                </c:pt>
                <c:pt idx="8">
                  <c:v>2050</c:v>
                </c:pt>
              </c:numCache>
            </c:numRef>
          </c:xVal>
          <c:yVal>
            <c:numRef>
              <c:f>'udv ownership MB'!$O$10:$W$10</c:f>
              <c:numCache>
                <c:formatCode>0.0</c:formatCode>
                <c:ptCount val="9"/>
                <c:pt idx="0">
                  <c:v>1.6344000000000001</c:v>
                </c:pt>
                <c:pt idx="1">
                  <c:v>1.6308</c:v>
                </c:pt>
                <c:pt idx="2">
                  <c:v>1.6229000000000002</c:v>
                </c:pt>
                <c:pt idx="3">
                  <c:v>1.6142999999999998</c:v>
                </c:pt>
                <c:pt idx="4">
                  <c:v>1.6066</c:v>
                </c:pt>
                <c:pt idx="5">
                  <c:v>1.6000999999999999</c:v>
                </c:pt>
                <c:pt idx="6">
                  <c:v>1.5952000000000002</c:v>
                </c:pt>
                <c:pt idx="7">
                  <c:v>1.5916000000000003</c:v>
                </c:pt>
                <c:pt idx="8">
                  <c:v>1.5888</c:v>
                </c:pt>
              </c:numCache>
            </c:numRef>
          </c:yVal>
          <c:smooth val="0"/>
        </c:ser>
        <c:ser>
          <c:idx val="6"/>
          <c:order val="6"/>
          <c:tx>
            <c:strRef>
              <c:f>'udv ownership MB'!$N$11</c:f>
              <c:strCache>
                <c:ptCount val="1"/>
                <c:pt idx="0">
                  <c:v>Washing</c:v>
                </c:pt>
              </c:strCache>
            </c:strRef>
          </c:tx>
          <c:xVal>
            <c:numRef>
              <c:f>'udv ownership MB'!$O$4:$W$4</c:f>
              <c:numCache>
                <c:formatCode>General</c:formatCode>
                <c:ptCount val="9"/>
                <c:pt idx="0">
                  <c:v>2012</c:v>
                </c:pt>
                <c:pt idx="1">
                  <c:v>2015</c:v>
                </c:pt>
                <c:pt idx="2">
                  <c:v>2020</c:v>
                </c:pt>
                <c:pt idx="3">
                  <c:v>2025</c:v>
                </c:pt>
                <c:pt idx="4">
                  <c:v>2030</c:v>
                </c:pt>
                <c:pt idx="5">
                  <c:v>2035</c:v>
                </c:pt>
                <c:pt idx="6">
                  <c:v>2040</c:v>
                </c:pt>
                <c:pt idx="7">
                  <c:v>2045</c:v>
                </c:pt>
                <c:pt idx="8">
                  <c:v>2050</c:v>
                </c:pt>
              </c:numCache>
            </c:numRef>
          </c:xVal>
          <c:yVal>
            <c:numRef>
              <c:f>'udv ownership MB'!$O$11:$W$11</c:f>
              <c:numCache>
                <c:formatCode>0.0</c:formatCode>
                <c:ptCount val="9"/>
                <c:pt idx="0">
                  <c:v>1.2709999999999999</c:v>
                </c:pt>
                <c:pt idx="1">
                  <c:v>1.3483999999999998</c:v>
                </c:pt>
                <c:pt idx="2">
                  <c:v>1.4646999999999999</c:v>
                </c:pt>
                <c:pt idx="3">
                  <c:v>1.5666000000000002</c:v>
                </c:pt>
                <c:pt idx="4">
                  <c:v>1.655</c:v>
                </c:pt>
                <c:pt idx="5">
                  <c:v>1.7312000000000001</c:v>
                </c:pt>
                <c:pt idx="6">
                  <c:v>1.7967000000000002</c:v>
                </c:pt>
                <c:pt idx="7">
                  <c:v>1.8528</c:v>
                </c:pt>
                <c:pt idx="8">
                  <c:v>1.9007999999999998</c:v>
                </c:pt>
              </c:numCache>
            </c:numRef>
          </c:yVal>
          <c:smooth val="0"/>
        </c:ser>
        <c:dLbls>
          <c:showLegendKey val="0"/>
          <c:showVal val="0"/>
          <c:showCatName val="0"/>
          <c:showSerName val="0"/>
          <c:showPercent val="0"/>
          <c:showBubbleSize val="0"/>
        </c:dLbls>
        <c:axId val="200917376"/>
        <c:axId val="200919296"/>
      </c:scatterChart>
      <c:valAx>
        <c:axId val="200917376"/>
        <c:scaling>
          <c:orientation val="minMax"/>
        </c:scaling>
        <c:delete val="0"/>
        <c:axPos val="b"/>
        <c:numFmt formatCode="General" sourceLinked="1"/>
        <c:majorTickMark val="out"/>
        <c:minorTickMark val="none"/>
        <c:tickLblPos val="nextTo"/>
        <c:crossAx val="200919296"/>
        <c:crosses val="autoZero"/>
        <c:crossBetween val="midCat"/>
      </c:valAx>
      <c:valAx>
        <c:axId val="200919296"/>
        <c:scaling>
          <c:orientation val="minMax"/>
        </c:scaling>
        <c:delete val="0"/>
        <c:axPos val="l"/>
        <c:majorGridlines/>
        <c:title>
          <c:tx>
            <c:rich>
              <a:bodyPr rot="-5400000" vert="horz"/>
              <a:lstStyle/>
              <a:p>
                <a:pPr>
                  <a:defRPr/>
                </a:pPr>
                <a:r>
                  <a:rPr lang="en-GB"/>
                  <a:t>number of appliances per household</a:t>
                </a:r>
              </a:p>
            </c:rich>
          </c:tx>
          <c:layout>
            <c:manualLayout>
              <c:xMode val="edge"/>
              <c:yMode val="edge"/>
              <c:x val="2.0398701900788133E-2"/>
              <c:y val="0.14523392496464393"/>
            </c:manualLayout>
          </c:layout>
          <c:overlay val="0"/>
        </c:title>
        <c:numFmt formatCode="0.00" sourceLinked="1"/>
        <c:majorTickMark val="out"/>
        <c:minorTickMark val="none"/>
        <c:tickLblPos val="nextTo"/>
        <c:crossAx val="200917376"/>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Yearly consumption for a average hh for appliances , devided on appliance group</a:t>
            </a:r>
          </a:p>
        </c:rich>
      </c:tx>
      <c:layout>
        <c:manualLayout>
          <c:xMode val="edge"/>
          <c:yMode val="edge"/>
          <c:x val="0.1361510128913444"/>
          <c:y val="0"/>
        </c:manualLayout>
      </c:layout>
      <c:overlay val="1"/>
      <c:spPr>
        <a:solidFill>
          <a:schemeClr val="bg1"/>
        </a:solidFill>
        <a:ln>
          <a:solidFill>
            <a:schemeClr val="bg1">
              <a:lumMod val="95000"/>
            </a:schemeClr>
          </a:solidFill>
        </a:ln>
      </c:spPr>
    </c:title>
    <c:autoTitleDeleted val="0"/>
    <c:plotArea>
      <c:layout>
        <c:manualLayout>
          <c:layoutTarget val="inner"/>
          <c:xMode val="edge"/>
          <c:yMode val="edge"/>
          <c:x val="5.7193051144849988E-2"/>
          <c:y val="8.8437591134441523E-2"/>
          <c:w val="0.8423091312480967"/>
          <c:h val="0.81410104986876641"/>
        </c:manualLayout>
      </c:layout>
      <c:scatterChart>
        <c:scatterStyle val="smoothMarker"/>
        <c:varyColors val="0"/>
        <c:ser>
          <c:idx val="0"/>
          <c:order val="0"/>
          <c:tx>
            <c:strRef>
              <c:f>'udv ownership DB '!$AW$5</c:f>
              <c:strCache>
                <c:ptCount val="1"/>
                <c:pt idx="0">
                  <c:v>Computers</c:v>
                </c:pt>
              </c:strCache>
            </c:strRef>
          </c:tx>
          <c:xVal>
            <c:numRef>
              <c:f>'udv ownership DB '!$AX$4:$BF$4</c:f>
              <c:numCache>
                <c:formatCode>General</c:formatCode>
                <c:ptCount val="9"/>
                <c:pt idx="0">
                  <c:v>2012</c:v>
                </c:pt>
                <c:pt idx="1">
                  <c:v>2015</c:v>
                </c:pt>
                <c:pt idx="2">
                  <c:v>2020</c:v>
                </c:pt>
                <c:pt idx="3">
                  <c:v>2025</c:v>
                </c:pt>
                <c:pt idx="4">
                  <c:v>2030</c:v>
                </c:pt>
                <c:pt idx="5">
                  <c:v>2035</c:v>
                </c:pt>
                <c:pt idx="6">
                  <c:v>2040</c:v>
                </c:pt>
                <c:pt idx="7">
                  <c:v>2045</c:v>
                </c:pt>
                <c:pt idx="8">
                  <c:v>2050</c:v>
                </c:pt>
              </c:numCache>
            </c:numRef>
          </c:xVal>
          <c:yVal>
            <c:numRef>
              <c:f>'udv ownership DB '!$AX$5:$BF$5</c:f>
              <c:numCache>
                <c:formatCode>0.0</c:formatCode>
                <c:ptCount val="9"/>
                <c:pt idx="0">
                  <c:v>537.55999999999995</c:v>
                </c:pt>
                <c:pt idx="1">
                  <c:v>491.30259999999993</c:v>
                </c:pt>
                <c:pt idx="2">
                  <c:v>432.68240000000003</c:v>
                </c:pt>
                <c:pt idx="3">
                  <c:v>386.87630000000001</c:v>
                </c:pt>
                <c:pt idx="4">
                  <c:v>352.99099999999999</c:v>
                </c:pt>
                <c:pt idx="5">
                  <c:v>327.23309999999998</c:v>
                </c:pt>
                <c:pt idx="6">
                  <c:v>307.73109999999997</c:v>
                </c:pt>
                <c:pt idx="7">
                  <c:v>291.95069999999998</c:v>
                </c:pt>
                <c:pt idx="8">
                  <c:v>279.23449999999997</c:v>
                </c:pt>
              </c:numCache>
            </c:numRef>
          </c:yVal>
          <c:smooth val="1"/>
        </c:ser>
        <c:ser>
          <c:idx val="1"/>
          <c:order val="1"/>
          <c:tx>
            <c:strRef>
              <c:f>'udv ownership DB '!$AW$6</c:f>
              <c:strCache>
                <c:ptCount val="1"/>
                <c:pt idx="0">
                  <c:v>Cooking</c:v>
                </c:pt>
              </c:strCache>
            </c:strRef>
          </c:tx>
          <c:xVal>
            <c:numRef>
              <c:f>'udv ownership DB '!$AX$4:$BF$4</c:f>
              <c:numCache>
                <c:formatCode>General</c:formatCode>
                <c:ptCount val="9"/>
                <c:pt idx="0">
                  <c:v>2012</c:v>
                </c:pt>
                <c:pt idx="1">
                  <c:v>2015</c:v>
                </c:pt>
                <c:pt idx="2">
                  <c:v>2020</c:v>
                </c:pt>
                <c:pt idx="3">
                  <c:v>2025</c:v>
                </c:pt>
                <c:pt idx="4">
                  <c:v>2030</c:v>
                </c:pt>
                <c:pt idx="5">
                  <c:v>2035</c:v>
                </c:pt>
                <c:pt idx="6">
                  <c:v>2040</c:v>
                </c:pt>
                <c:pt idx="7">
                  <c:v>2045</c:v>
                </c:pt>
                <c:pt idx="8">
                  <c:v>2050</c:v>
                </c:pt>
              </c:numCache>
            </c:numRef>
          </c:xVal>
          <c:yVal>
            <c:numRef>
              <c:f>'udv ownership DB '!$AX$6:$BF$6</c:f>
              <c:numCache>
                <c:formatCode>0.0</c:formatCode>
                <c:ptCount val="9"/>
                <c:pt idx="0">
                  <c:v>391.09980000000002</c:v>
                </c:pt>
                <c:pt idx="1">
                  <c:v>382.46170000000001</c:v>
                </c:pt>
                <c:pt idx="2">
                  <c:v>368.40740000000005</c:v>
                </c:pt>
                <c:pt idx="3">
                  <c:v>357.28100000000001</c:v>
                </c:pt>
                <c:pt idx="4">
                  <c:v>349.35309999999998</c:v>
                </c:pt>
                <c:pt idx="5">
                  <c:v>344.96260000000001</c:v>
                </c:pt>
                <c:pt idx="6">
                  <c:v>341.66120000000001</c:v>
                </c:pt>
                <c:pt idx="7">
                  <c:v>341.1207</c:v>
                </c:pt>
                <c:pt idx="8">
                  <c:v>340.44450000000001</c:v>
                </c:pt>
              </c:numCache>
            </c:numRef>
          </c:yVal>
          <c:smooth val="1"/>
        </c:ser>
        <c:ser>
          <c:idx val="2"/>
          <c:order val="2"/>
          <c:tx>
            <c:strRef>
              <c:f>'udv ownership DB '!$AW$7</c:f>
              <c:strCache>
                <c:ptCount val="1"/>
                <c:pt idx="0">
                  <c:v>Entertainment</c:v>
                </c:pt>
              </c:strCache>
            </c:strRef>
          </c:tx>
          <c:xVal>
            <c:numRef>
              <c:f>'udv ownership DB '!$AX$4:$BF$4</c:f>
              <c:numCache>
                <c:formatCode>General</c:formatCode>
                <c:ptCount val="9"/>
                <c:pt idx="0">
                  <c:v>2012</c:v>
                </c:pt>
                <c:pt idx="1">
                  <c:v>2015</c:v>
                </c:pt>
                <c:pt idx="2">
                  <c:v>2020</c:v>
                </c:pt>
                <c:pt idx="3">
                  <c:v>2025</c:v>
                </c:pt>
                <c:pt idx="4">
                  <c:v>2030</c:v>
                </c:pt>
                <c:pt idx="5">
                  <c:v>2035</c:v>
                </c:pt>
                <c:pt idx="6">
                  <c:v>2040</c:v>
                </c:pt>
                <c:pt idx="7">
                  <c:v>2045</c:v>
                </c:pt>
                <c:pt idx="8">
                  <c:v>2050</c:v>
                </c:pt>
              </c:numCache>
            </c:numRef>
          </c:xVal>
          <c:yVal>
            <c:numRef>
              <c:f>'udv ownership DB '!$AX$7:$BF$7</c:f>
              <c:numCache>
                <c:formatCode>0.0</c:formatCode>
                <c:ptCount val="9"/>
                <c:pt idx="0">
                  <c:v>922.67089999999996</c:v>
                </c:pt>
                <c:pt idx="1">
                  <c:v>824.59820000000002</c:v>
                </c:pt>
                <c:pt idx="2">
                  <c:v>754.37469999999996</c:v>
                </c:pt>
                <c:pt idx="3">
                  <c:v>718.50120000000004</c:v>
                </c:pt>
                <c:pt idx="4">
                  <c:v>678.57529999999997</c:v>
                </c:pt>
                <c:pt idx="5">
                  <c:v>635.67479999999989</c:v>
                </c:pt>
                <c:pt idx="6">
                  <c:v>595.50890000000004</c:v>
                </c:pt>
                <c:pt idx="7">
                  <c:v>555.80529999999999</c:v>
                </c:pt>
                <c:pt idx="8">
                  <c:v>519.90160000000003</c:v>
                </c:pt>
              </c:numCache>
            </c:numRef>
          </c:yVal>
          <c:smooth val="1"/>
        </c:ser>
        <c:ser>
          <c:idx val="3"/>
          <c:order val="3"/>
          <c:tx>
            <c:strRef>
              <c:f>'udv ownership DB '!$AW$8</c:f>
              <c:strCache>
                <c:ptCount val="1"/>
                <c:pt idx="0">
                  <c:v>Lighting</c:v>
                </c:pt>
              </c:strCache>
            </c:strRef>
          </c:tx>
          <c:xVal>
            <c:numRef>
              <c:f>'udv ownership DB '!$AX$4:$BF$4</c:f>
              <c:numCache>
                <c:formatCode>General</c:formatCode>
                <c:ptCount val="9"/>
                <c:pt idx="0">
                  <c:v>2012</c:v>
                </c:pt>
                <c:pt idx="1">
                  <c:v>2015</c:v>
                </c:pt>
                <c:pt idx="2">
                  <c:v>2020</c:v>
                </c:pt>
                <c:pt idx="3">
                  <c:v>2025</c:v>
                </c:pt>
                <c:pt idx="4">
                  <c:v>2030</c:v>
                </c:pt>
                <c:pt idx="5">
                  <c:v>2035</c:v>
                </c:pt>
                <c:pt idx="6">
                  <c:v>2040</c:v>
                </c:pt>
                <c:pt idx="7">
                  <c:v>2045</c:v>
                </c:pt>
                <c:pt idx="8">
                  <c:v>2050</c:v>
                </c:pt>
              </c:numCache>
            </c:numRef>
          </c:xVal>
          <c:yVal>
            <c:numRef>
              <c:f>'udv ownership DB '!$AX$8:$BF$8</c:f>
              <c:numCache>
                <c:formatCode>0.0</c:formatCode>
                <c:ptCount val="9"/>
                <c:pt idx="0">
                  <c:v>468.1</c:v>
                </c:pt>
                <c:pt idx="1">
                  <c:v>332.94420000000002</c:v>
                </c:pt>
                <c:pt idx="2">
                  <c:v>288.01299999999998</c:v>
                </c:pt>
                <c:pt idx="3">
                  <c:v>260.59210000000002</c:v>
                </c:pt>
                <c:pt idx="4">
                  <c:v>242.62889999999999</c:v>
                </c:pt>
                <c:pt idx="5">
                  <c:v>229.26089999999999</c:v>
                </c:pt>
                <c:pt idx="6">
                  <c:v>217.63299999999998</c:v>
                </c:pt>
                <c:pt idx="7">
                  <c:v>207.94809999999998</c:v>
                </c:pt>
                <c:pt idx="8">
                  <c:v>195.9187</c:v>
                </c:pt>
              </c:numCache>
            </c:numRef>
          </c:yVal>
          <c:smooth val="1"/>
        </c:ser>
        <c:ser>
          <c:idx val="4"/>
          <c:order val="4"/>
          <c:tx>
            <c:strRef>
              <c:f>'udv ownership DB '!$AW$9</c:f>
              <c:strCache>
                <c:ptCount val="1"/>
                <c:pt idx="0">
                  <c:v>Miscellaneous  </c:v>
                </c:pt>
              </c:strCache>
            </c:strRef>
          </c:tx>
          <c:xVal>
            <c:numRef>
              <c:f>'udv ownership DB '!$AX$4:$BF$4</c:f>
              <c:numCache>
                <c:formatCode>General</c:formatCode>
                <c:ptCount val="9"/>
                <c:pt idx="0">
                  <c:v>2012</c:v>
                </c:pt>
                <c:pt idx="1">
                  <c:v>2015</c:v>
                </c:pt>
                <c:pt idx="2">
                  <c:v>2020</c:v>
                </c:pt>
                <c:pt idx="3">
                  <c:v>2025</c:v>
                </c:pt>
                <c:pt idx="4">
                  <c:v>2030</c:v>
                </c:pt>
                <c:pt idx="5">
                  <c:v>2035</c:v>
                </c:pt>
                <c:pt idx="6">
                  <c:v>2040</c:v>
                </c:pt>
                <c:pt idx="7">
                  <c:v>2045</c:v>
                </c:pt>
                <c:pt idx="8">
                  <c:v>2050</c:v>
                </c:pt>
              </c:numCache>
            </c:numRef>
          </c:xVal>
          <c:yVal>
            <c:numRef>
              <c:f>'udv ownership DB '!$AX$9:$BF$9</c:f>
              <c:numCache>
                <c:formatCode>General</c:formatCode>
                <c:ptCount val="9"/>
                <c:pt idx="0">
                  <c:v>213.75</c:v>
                </c:pt>
                <c:pt idx="1">
                  <c:v>213.75000000000003</c:v>
                </c:pt>
                <c:pt idx="2">
                  <c:v>213.75</c:v>
                </c:pt>
                <c:pt idx="3">
                  <c:v>213.75</c:v>
                </c:pt>
                <c:pt idx="4">
                  <c:v>213.74999999999997</c:v>
                </c:pt>
                <c:pt idx="5">
                  <c:v>213.75</c:v>
                </c:pt>
                <c:pt idx="6">
                  <c:v>213.74999999999997</c:v>
                </c:pt>
                <c:pt idx="7">
                  <c:v>213.75</c:v>
                </c:pt>
                <c:pt idx="8">
                  <c:v>213.74999999999994</c:v>
                </c:pt>
              </c:numCache>
            </c:numRef>
          </c:yVal>
          <c:smooth val="1"/>
        </c:ser>
        <c:ser>
          <c:idx val="5"/>
          <c:order val="5"/>
          <c:tx>
            <c:strRef>
              <c:f>'udv ownership DB '!$AW$10</c:f>
              <c:strCache>
                <c:ptCount val="1"/>
                <c:pt idx="0">
                  <c:v>Refrigeration</c:v>
                </c:pt>
              </c:strCache>
            </c:strRef>
          </c:tx>
          <c:xVal>
            <c:numRef>
              <c:f>'udv ownership DB '!$AX$4:$BF$4</c:f>
              <c:numCache>
                <c:formatCode>General</c:formatCode>
                <c:ptCount val="9"/>
                <c:pt idx="0">
                  <c:v>2012</c:v>
                </c:pt>
                <c:pt idx="1">
                  <c:v>2015</c:v>
                </c:pt>
                <c:pt idx="2">
                  <c:v>2020</c:v>
                </c:pt>
                <c:pt idx="3">
                  <c:v>2025</c:v>
                </c:pt>
                <c:pt idx="4">
                  <c:v>2030</c:v>
                </c:pt>
                <c:pt idx="5">
                  <c:v>2035</c:v>
                </c:pt>
                <c:pt idx="6">
                  <c:v>2040</c:v>
                </c:pt>
                <c:pt idx="7">
                  <c:v>2045</c:v>
                </c:pt>
                <c:pt idx="8">
                  <c:v>2050</c:v>
                </c:pt>
              </c:numCache>
            </c:numRef>
          </c:xVal>
          <c:yVal>
            <c:numRef>
              <c:f>'udv ownership DB '!$AX$10:$BF$10</c:f>
              <c:numCache>
                <c:formatCode>0.0</c:formatCode>
                <c:ptCount val="9"/>
                <c:pt idx="0">
                  <c:v>469.74260000000004</c:v>
                </c:pt>
                <c:pt idx="1">
                  <c:v>412.17190000000005</c:v>
                </c:pt>
                <c:pt idx="2">
                  <c:v>351.43370000000004</c:v>
                </c:pt>
                <c:pt idx="3">
                  <c:v>326.82489999999996</c:v>
                </c:pt>
                <c:pt idx="4">
                  <c:v>317.9615</c:v>
                </c:pt>
                <c:pt idx="5">
                  <c:v>315.91990000000004</c:v>
                </c:pt>
                <c:pt idx="6">
                  <c:v>315.86320000000001</c:v>
                </c:pt>
                <c:pt idx="7">
                  <c:v>318.37909999999999</c:v>
                </c:pt>
                <c:pt idx="8">
                  <c:v>322.01110000000006</c:v>
                </c:pt>
              </c:numCache>
            </c:numRef>
          </c:yVal>
          <c:smooth val="1"/>
        </c:ser>
        <c:ser>
          <c:idx val="6"/>
          <c:order val="6"/>
          <c:tx>
            <c:strRef>
              <c:f>'udv ownership DB '!$AW$11</c:f>
              <c:strCache>
                <c:ptCount val="1"/>
                <c:pt idx="0">
                  <c:v>Washing</c:v>
                </c:pt>
              </c:strCache>
            </c:strRef>
          </c:tx>
          <c:xVal>
            <c:numRef>
              <c:f>'udv ownership DB '!$AX$4:$BF$4</c:f>
              <c:numCache>
                <c:formatCode>General</c:formatCode>
                <c:ptCount val="9"/>
                <c:pt idx="0">
                  <c:v>2012</c:v>
                </c:pt>
                <c:pt idx="1">
                  <c:v>2015</c:v>
                </c:pt>
                <c:pt idx="2">
                  <c:v>2020</c:v>
                </c:pt>
                <c:pt idx="3">
                  <c:v>2025</c:v>
                </c:pt>
                <c:pt idx="4">
                  <c:v>2030</c:v>
                </c:pt>
                <c:pt idx="5">
                  <c:v>2035</c:v>
                </c:pt>
                <c:pt idx="6">
                  <c:v>2040</c:v>
                </c:pt>
                <c:pt idx="7">
                  <c:v>2045</c:v>
                </c:pt>
                <c:pt idx="8">
                  <c:v>2050</c:v>
                </c:pt>
              </c:numCache>
            </c:numRef>
          </c:xVal>
          <c:yVal>
            <c:numRef>
              <c:f>'udv ownership DB '!$AX$11:$BF$11</c:f>
              <c:numCache>
                <c:formatCode>0.0</c:formatCode>
                <c:ptCount val="9"/>
                <c:pt idx="0">
                  <c:v>778.03790000000004</c:v>
                </c:pt>
                <c:pt idx="1">
                  <c:v>773.99879999999996</c:v>
                </c:pt>
                <c:pt idx="2">
                  <c:v>764.34740000000011</c:v>
                </c:pt>
                <c:pt idx="3">
                  <c:v>756.03840000000002</c:v>
                </c:pt>
                <c:pt idx="4">
                  <c:v>749.77539999999999</c:v>
                </c:pt>
                <c:pt idx="5">
                  <c:v>744.28470000000004</c:v>
                </c:pt>
                <c:pt idx="6">
                  <c:v>740.85569999999996</c:v>
                </c:pt>
                <c:pt idx="7">
                  <c:v>737.24939999999992</c:v>
                </c:pt>
                <c:pt idx="8">
                  <c:v>733.93820000000005</c:v>
                </c:pt>
              </c:numCache>
            </c:numRef>
          </c:yVal>
          <c:smooth val="1"/>
        </c:ser>
        <c:dLbls>
          <c:showLegendKey val="0"/>
          <c:showVal val="0"/>
          <c:showCatName val="0"/>
          <c:showSerName val="0"/>
          <c:showPercent val="0"/>
          <c:showBubbleSize val="0"/>
        </c:dLbls>
        <c:axId val="233909632"/>
        <c:axId val="233927808"/>
      </c:scatterChart>
      <c:valAx>
        <c:axId val="233909632"/>
        <c:scaling>
          <c:orientation val="minMax"/>
        </c:scaling>
        <c:delete val="0"/>
        <c:axPos val="b"/>
        <c:numFmt formatCode="General" sourceLinked="1"/>
        <c:majorTickMark val="out"/>
        <c:minorTickMark val="none"/>
        <c:tickLblPos val="nextTo"/>
        <c:crossAx val="233927808"/>
        <c:crosses val="autoZero"/>
        <c:crossBetween val="midCat"/>
      </c:valAx>
      <c:valAx>
        <c:axId val="233927808"/>
        <c:scaling>
          <c:orientation val="minMax"/>
        </c:scaling>
        <c:delete val="0"/>
        <c:axPos val="l"/>
        <c:majorGridlines/>
        <c:title>
          <c:tx>
            <c:rich>
              <a:bodyPr rot="0" vert="horz"/>
              <a:lstStyle/>
              <a:p>
                <a:pPr>
                  <a:defRPr/>
                </a:pPr>
                <a:r>
                  <a:rPr lang="en-GB"/>
                  <a:t>kWh/y</a:t>
                </a:r>
              </a:p>
            </c:rich>
          </c:tx>
          <c:layout>
            <c:manualLayout>
              <c:xMode val="edge"/>
              <c:yMode val="edge"/>
              <c:x val="2.3941068139963169E-2"/>
              <c:y val="1.7135373298000935E-2"/>
            </c:manualLayout>
          </c:layout>
          <c:overlay val="0"/>
        </c:title>
        <c:numFmt formatCode="0" sourceLinked="0"/>
        <c:majorTickMark val="out"/>
        <c:minorTickMark val="none"/>
        <c:tickLblPos val="nextTo"/>
        <c:crossAx val="233909632"/>
        <c:crosses val="autoZero"/>
        <c:crossBetween val="midCat"/>
      </c:valAx>
    </c:plotArea>
    <c:legend>
      <c:legendPos val="r"/>
      <c:overlay val="0"/>
      <c:spPr>
        <a:solidFill>
          <a:schemeClr val="bg1"/>
        </a:solidFill>
      </c:spPr>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baseline="0"/>
              <a:t>Number of app. per household, detach. buil </a:t>
            </a:r>
            <a:endParaRPr lang="en-GB"/>
          </a:p>
        </c:rich>
      </c:tx>
      <c:layout>
        <c:manualLayout>
          <c:xMode val="edge"/>
          <c:yMode val="edge"/>
          <c:x val="0.17343525383388272"/>
          <c:y val="9.0395467852666889E-2"/>
        </c:manualLayout>
      </c:layout>
      <c:overlay val="1"/>
    </c:title>
    <c:autoTitleDeleted val="0"/>
    <c:plotArea>
      <c:layout>
        <c:manualLayout>
          <c:layoutTarget val="inner"/>
          <c:xMode val="edge"/>
          <c:yMode val="edge"/>
          <c:x val="0.1014666768879203"/>
          <c:y val="4.5554169114535054E-2"/>
          <c:w val="0.67661340663432368"/>
          <c:h val="0.87430102293066381"/>
        </c:manualLayout>
      </c:layout>
      <c:scatterChart>
        <c:scatterStyle val="lineMarker"/>
        <c:varyColors val="0"/>
        <c:ser>
          <c:idx val="0"/>
          <c:order val="0"/>
          <c:tx>
            <c:strRef>
              <c:f>'udv ownership DB '!$N$5</c:f>
              <c:strCache>
                <c:ptCount val="1"/>
                <c:pt idx="0">
                  <c:v>Computers</c:v>
                </c:pt>
              </c:strCache>
            </c:strRef>
          </c:tx>
          <c:xVal>
            <c:numRef>
              <c:f>'udv ownership DB '!$O$4:$W$4</c:f>
              <c:numCache>
                <c:formatCode>General</c:formatCode>
                <c:ptCount val="9"/>
                <c:pt idx="0">
                  <c:v>2012</c:v>
                </c:pt>
                <c:pt idx="1">
                  <c:v>2015</c:v>
                </c:pt>
                <c:pt idx="2">
                  <c:v>2020</c:v>
                </c:pt>
                <c:pt idx="3">
                  <c:v>2025</c:v>
                </c:pt>
                <c:pt idx="4">
                  <c:v>2030</c:v>
                </c:pt>
                <c:pt idx="5">
                  <c:v>2035</c:v>
                </c:pt>
                <c:pt idx="6">
                  <c:v>2040</c:v>
                </c:pt>
                <c:pt idx="7">
                  <c:v>2045</c:v>
                </c:pt>
                <c:pt idx="8">
                  <c:v>2050</c:v>
                </c:pt>
              </c:numCache>
            </c:numRef>
          </c:xVal>
          <c:yVal>
            <c:numRef>
              <c:f>'udv ownership DB '!$O$5:$W$5</c:f>
              <c:numCache>
                <c:formatCode>0.0</c:formatCode>
                <c:ptCount val="9"/>
                <c:pt idx="0">
                  <c:v>5.99</c:v>
                </c:pt>
                <c:pt idx="1">
                  <c:v>5.9795000000000007</c:v>
                </c:pt>
                <c:pt idx="2">
                  <c:v>5.8247999999999998</c:v>
                </c:pt>
                <c:pt idx="3">
                  <c:v>5.634100000000001</c:v>
                </c:pt>
                <c:pt idx="4">
                  <c:v>5.4581000000000008</c:v>
                </c:pt>
                <c:pt idx="5">
                  <c:v>5.3061000000000016</c:v>
                </c:pt>
                <c:pt idx="6">
                  <c:v>5.1760000000000002</c:v>
                </c:pt>
                <c:pt idx="7">
                  <c:v>5.0636000000000001</c:v>
                </c:pt>
                <c:pt idx="8">
                  <c:v>4.9649000000000001</c:v>
                </c:pt>
              </c:numCache>
            </c:numRef>
          </c:yVal>
          <c:smooth val="0"/>
        </c:ser>
        <c:ser>
          <c:idx val="1"/>
          <c:order val="1"/>
          <c:tx>
            <c:strRef>
              <c:f>'udv ownership DB '!$N$6</c:f>
              <c:strCache>
                <c:ptCount val="1"/>
                <c:pt idx="0">
                  <c:v>Cooking</c:v>
                </c:pt>
              </c:strCache>
            </c:strRef>
          </c:tx>
          <c:xVal>
            <c:numRef>
              <c:f>'udv ownership DB '!$O$4:$W$4</c:f>
              <c:numCache>
                <c:formatCode>General</c:formatCode>
                <c:ptCount val="9"/>
                <c:pt idx="0">
                  <c:v>2012</c:v>
                </c:pt>
                <c:pt idx="1">
                  <c:v>2015</c:v>
                </c:pt>
                <c:pt idx="2">
                  <c:v>2020</c:v>
                </c:pt>
                <c:pt idx="3">
                  <c:v>2025</c:v>
                </c:pt>
                <c:pt idx="4">
                  <c:v>2030</c:v>
                </c:pt>
                <c:pt idx="5">
                  <c:v>2035</c:v>
                </c:pt>
                <c:pt idx="6">
                  <c:v>2040</c:v>
                </c:pt>
                <c:pt idx="7">
                  <c:v>2045</c:v>
                </c:pt>
                <c:pt idx="8">
                  <c:v>2050</c:v>
                </c:pt>
              </c:numCache>
            </c:numRef>
          </c:xVal>
          <c:yVal>
            <c:numRef>
              <c:f>'udv ownership DB '!$O$6:$W$6</c:f>
              <c:numCache>
                <c:formatCode>0.0</c:formatCode>
                <c:ptCount val="9"/>
                <c:pt idx="0">
                  <c:v>5.2046000000000001</c:v>
                </c:pt>
                <c:pt idx="1">
                  <c:v>5.2388000000000003</c:v>
                </c:pt>
                <c:pt idx="2">
                  <c:v>5.2786999999999997</c:v>
                </c:pt>
                <c:pt idx="3">
                  <c:v>5.3004999999999995</c:v>
                </c:pt>
                <c:pt idx="4">
                  <c:v>5.3110999999999997</c:v>
                </c:pt>
                <c:pt idx="5">
                  <c:v>5.315500000000001</c:v>
                </c:pt>
                <c:pt idx="6">
                  <c:v>5.3172000000000006</c:v>
                </c:pt>
                <c:pt idx="7">
                  <c:v>5.3176999999999994</c:v>
                </c:pt>
                <c:pt idx="8">
                  <c:v>5.3182000000000009</c:v>
                </c:pt>
              </c:numCache>
            </c:numRef>
          </c:yVal>
          <c:smooth val="0"/>
        </c:ser>
        <c:ser>
          <c:idx val="2"/>
          <c:order val="2"/>
          <c:tx>
            <c:strRef>
              <c:f>'udv ownership DB '!$N$7</c:f>
              <c:strCache>
                <c:ptCount val="1"/>
                <c:pt idx="0">
                  <c:v>Entertainment</c:v>
                </c:pt>
              </c:strCache>
            </c:strRef>
          </c:tx>
          <c:xVal>
            <c:numRef>
              <c:f>'udv ownership DB '!$O$4:$W$4</c:f>
              <c:numCache>
                <c:formatCode>General</c:formatCode>
                <c:ptCount val="9"/>
                <c:pt idx="0">
                  <c:v>2012</c:v>
                </c:pt>
                <c:pt idx="1">
                  <c:v>2015</c:v>
                </c:pt>
                <c:pt idx="2">
                  <c:v>2020</c:v>
                </c:pt>
                <c:pt idx="3">
                  <c:v>2025</c:v>
                </c:pt>
                <c:pt idx="4">
                  <c:v>2030</c:v>
                </c:pt>
                <c:pt idx="5">
                  <c:v>2035</c:v>
                </c:pt>
                <c:pt idx="6">
                  <c:v>2040</c:v>
                </c:pt>
                <c:pt idx="7">
                  <c:v>2045</c:v>
                </c:pt>
                <c:pt idx="8">
                  <c:v>2050</c:v>
                </c:pt>
              </c:numCache>
            </c:numRef>
          </c:xVal>
          <c:yVal>
            <c:numRef>
              <c:f>'udv ownership DB '!$O$7:$W$7</c:f>
              <c:numCache>
                <c:formatCode>0.0</c:formatCode>
                <c:ptCount val="9"/>
                <c:pt idx="0">
                  <c:v>6.4372999999999987</c:v>
                </c:pt>
                <c:pt idx="1">
                  <c:v>6.1037999999999997</c:v>
                </c:pt>
                <c:pt idx="2">
                  <c:v>6.0398000000000005</c:v>
                </c:pt>
                <c:pt idx="3">
                  <c:v>5.9606999999999992</c:v>
                </c:pt>
                <c:pt idx="4">
                  <c:v>5.8119999999999994</c:v>
                </c:pt>
                <c:pt idx="5">
                  <c:v>5.6330999999999998</c:v>
                </c:pt>
                <c:pt idx="6">
                  <c:v>5.4480999999999993</c:v>
                </c:pt>
                <c:pt idx="7">
                  <c:v>5.2660999999999998</c:v>
                </c:pt>
                <c:pt idx="8">
                  <c:v>5.0892000000000008</c:v>
                </c:pt>
              </c:numCache>
            </c:numRef>
          </c:yVal>
          <c:smooth val="0"/>
        </c:ser>
        <c:ser>
          <c:idx val="3"/>
          <c:order val="3"/>
          <c:tx>
            <c:strRef>
              <c:f>'udv ownership DB '!$N$8</c:f>
              <c:strCache>
                <c:ptCount val="1"/>
                <c:pt idx="0">
                  <c:v>Lighting</c:v>
                </c:pt>
              </c:strCache>
            </c:strRef>
          </c:tx>
          <c:xVal>
            <c:numRef>
              <c:f>'udv ownership DB '!$O$4:$W$4</c:f>
              <c:numCache>
                <c:formatCode>General</c:formatCode>
                <c:ptCount val="9"/>
                <c:pt idx="0">
                  <c:v>2012</c:v>
                </c:pt>
                <c:pt idx="1">
                  <c:v>2015</c:v>
                </c:pt>
                <c:pt idx="2">
                  <c:v>2020</c:v>
                </c:pt>
                <c:pt idx="3">
                  <c:v>2025</c:v>
                </c:pt>
                <c:pt idx="4">
                  <c:v>2030</c:v>
                </c:pt>
                <c:pt idx="5">
                  <c:v>2035</c:v>
                </c:pt>
                <c:pt idx="6">
                  <c:v>2040</c:v>
                </c:pt>
                <c:pt idx="7">
                  <c:v>2045</c:v>
                </c:pt>
                <c:pt idx="8">
                  <c:v>2050</c:v>
                </c:pt>
              </c:numCache>
            </c:numRef>
          </c:xVal>
          <c:yVal>
            <c:numRef>
              <c:f>'udv ownership DB '!$O$8:$W$8</c:f>
              <c:numCache>
                <c:formatCode>0.0</c:formatCode>
                <c:ptCount val="9"/>
                <c:pt idx="0">
                  <c:v>27.95</c:v>
                </c:pt>
                <c:pt idx="1">
                  <c:v>24.060400000000001</c:v>
                </c:pt>
                <c:pt idx="2">
                  <c:v>21.6434</c:v>
                </c:pt>
                <c:pt idx="3">
                  <c:v>21.544</c:v>
                </c:pt>
                <c:pt idx="4">
                  <c:v>21.879200000000001</c:v>
                </c:pt>
                <c:pt idx="5">
                  <c:v>22.278499999999998</c:v>
                </c:pt>
                <c:pt idx="6">
                  <c:v>22.526</c:v>
                </c:pt>
                <c:pt idx="7">
                  <c:v>22.521799999999999</c:v>
                </c:pt>
                <c:pt idx="8">
                  <c:v>22.241100000000003</c:v>
                </c:pt>
              </c:numCache>
            </c:numRef>
          </c:yVal>
          <c:smooth val="0"/>
        </c:ser>
        <c:ser>
          <c:idx val="4"/>
          <c:order val="4"/>
          <c:tx>
            <c:strRef>
              <c:f>'udv ownership DB '!$N$9</c:f>
              <c:strCache>
                <c:ptCount val="1"/>
                <c:pt idx="0">
                  <c:v>Miscellaneous  </c:v>
                </c:pt>
              </c:strCache>
            </c:strRef>
          </c:tx>
          <c:xVal>
            <c:numRef>
              <c:f>'udv ownership DB '!$O$4:$W$4</c:f>
              <c:numCache>
                <c:formatCode>General</c:formatCode>
                <c:ptCount val="9"/>
                <c:pt idx="0">
                  <c:v>2012</c:v>
                </c:pt>
                <c:pt idx="1">
                  <c:v>2015</c:v>
                </c:pt>
                <c:pt idx="2">
                  <c:v>2020</c:v>
                </c:pt>
                <c:pt idx="3">
                  <c:v>2025</c:v>
                </c:pt>
                <c:pt idx="4">
                  <c:v>2030</c:v>
                </c:pt>
                <c:pt idx="5">
                  <c:v>2035</c:v>
                </c:pt>
                <c:pt idx="6">
                  <c:v>2040</c:v>
                </c:pt>
                <c:pt idx="7">
                  <c:v>2045</c:v>
                </c:pt>
                <c:pt idx="8">
                  <c:v>2050</c:v>
                </c:pt>
              </c:numCache>
            </c:numRef>
          </c:xVal>
          <c:yVal>
            <c:numRef>
              <c:f>'udv ownership DB '!$O$9:$W$9</c:f>
              <c:numCache>
                <c:formatCode>0.0</c:formatCode>
                <c:ptCount val="9"/>
                <c:pt idx="0">
                  <c:v>5.76</c:v>
                </c:pt>
                <c:pt idx="1">
                  <c:v>6.1742696200000005</c:v>
                </c:pt>
                <c:pt idx="2">
                  <c:v>7.0986394940507553</c:v>
                </c:pt>
                <c:pt idx="3">
                  <c:v>8.3534796832717397</c:v>
                </c:pt>
                <c:pt idx="4">
                  <c:v>10.001294408106329</c:v>
                </c:pt>
                <c:pt idx="5">
                  <c:v>12.128274625286535</c:v>
                </c:pt>
                <c:pt idx="6">
                  <c:v>14.84904038782205</c:v>
                </c:pt>
                <c:pt idx="7">
                  <c:v>18.313159900704129</c:v>
                </c:pt>
                <c:pt idx="8">
                  <c:v>22.713810981217151</c:v>
                </c:pt>
              </c:numCache>
            </c:numRef>
          </c:yVal>
          <c:smooth val="0"/>
        </c:ser>
        <c:ser>
          <c:idx val="5"/>
          <c:order val="5"/>
          <c:tx>
            <c:strRef>
              <c:f>'udv ownership DB '!$N$10</c:f>
              <c:strCache>
                <c:ptCount val="1"/>
                <c:pt idx="0">
                  <c:v>Refrigeration</c:v>
                </c:pt>
              </c:strCache>
            </c:strRef>
          </c:tx>
          <c:xVal>
            <c:numRef>
              <c:f>'udv ownership DB '!$O$4:$W$4</c:f>
              <c:numCache>
                <c:formatCode>General</c:formatCode>
                <c:ptCount val="9"/>
                <c:pt idx="0">
                  <c:v>2012</c:v>
                </c:pt>
                <c:pt idx="1">
                  <c:v>2015</c:v>
                </c:pt>
                <c:pt idx="2">
                  <c:v>2020</c:v>
                </c:pt>
                <c:pt idx="3">
                  <c:v>2025</c:v>
                </c:pt>
                <c:pt idx="4">
                  <c:v>2030</c:v>
                </c:pt>
                <c:pt idx="5">
                  <c:v>2035</c:v>
                </c:pt>
                <c:pt idx="6">
                  <c:v>2040</c:v>
                </c:pt>
                <c:pt idx="7">
                  <c:v>2045</c:v>
                </c:pt>
                <c:pt idx="8">
                  <c:v>2050</c:v>
                </c:pt>
              </c:numCache>
            </c:numRef>
          </c:xVal>
          <c:yVal>
            <c:numRef>
              <c:f>'udv ownership DB '!$O$10:$W$10</c:f>
              <c:numCache>
                <c:formatCode>0.0</c:formatCode>
                <c:ptCount val="9"/>
                <c:pt idx="0">
                  <c:v>2.2145999999999999</c:v>
                </c:pt>
                <c:pt idx="1">
                  <c:v>2.2134</c:v>
                </c:pt>
                <c:pt idx="2">
                  <c:v>2.2174</c:v>
                </c:pt>
                <c:pt idx="3">
                  <c:v>2.2254999999999998</c:v>
                </c:pt>
                <c:pt idx="4">
                  <c:v>2.2355999999999998</c:v>
                </c:pt>
                <c:pt idx="5">
                  <c:v>2.2470999999999997</c:v>
                </c:pt>
                <c:pt idx="6">
                  <c:v>2.2588999999999997</c:v>
                </c:pt>
                <c:pt idx="7">
                  <c:v>2.2709999999999999</c:v>
                </c:pt>
                <c:pt idx="8">
                  <c:v>2.2831000000000001</c:v>
                </c:pt>
              </c:numCache>
            </c:numRef>
          </c:yVal>
          <c:smooth val="0"/>
        </c:ser>
        <c:dLbls>
          <c:showLegendKey val="0"/>
          <c:showVal val="0"/>
          <c:showCatName val="0"/>
          <c:showSerName val="0"/>
          <c:showPercent val="0"/>
          <c:showBubbleSize val="0"/>
        </c:dLbls>
        <c:axId val="74621312"/>
        <c:axId val="74622848"/>
      </c:scatterChart>
      <c:valAx>
        <c:axId val="74621312"/>
        <c:scaling>
          <c:orientation val="minMax"/>
        </c:scaling>
        <c:delete val="0"/>
        <c:axPos val="b"/>
        <c:numFmt formatCode="General" sourceLinked="1"/>
        <c:majorTickMark val="out"/>
        <c:minorTickMark val="none"/>
        <c:tickLblPos val="nextTo"/>
        <c:crossAx val="74622848"/>
        <c:crosses val="autoZero"/>
        <c:crossBetween val="midCat"/>
      </c:valAx>
      <c:valAx>
        <c:axId val="74622848"/>
        <c:scaling>
          <c:orientation val="minMax"/>
        </c:scaling>
        <c:delete val="0"/>
        <c:axPos val="l"/>
        <c:majorGridlines/>
        <c:title>
          <c:tx>
            <c:rich>
              <a:bodyPr rot="-5400000" vert="horz"/>
              <a:lstStyle/>
              <a:p>
                <a:pPr>
                  <a:defRPr/>
                </a:pPr>
                <a:r>
                  <a:rPr lang="en-GB"/>
                  <a:t>number of appliances per household, [kST] </a:t>
                </a:r>
              </a:p>
            </c:rich>
          </c:tx>
          <c:layout>
            <c:manualLayout>
              <c:xMode val="edge"/>
              <c:yMode val="edge"/>
              <c:x val="2.0398701900788133E-2"/>
              <c:y val="0.14523392496464393"/>
            </c:manualLayout>
          </c:layout>
          <c:overlay val="0"/>
        </c:title>
        <c:numFmt formatCode="#,##0" sourceLinked="0"/>
        <c:majorTickMark val="out"/>
        <c:minorTickMark val="none"/>
        <c:tickLblPos val="nextTo"/>
        <c:crossAx val="74621312"/>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Yearly consumption for a average hh for appliances , devided on appliance group</a:t>
            </a:r>
          </a:p>
        </c:rich>
      </c:tx>
      <c:layout>
        <c:manualLayout>
          <c:xMode val="edge"/>
          <c:yMode val="edge"/>
          <c:x val="0.1361510128913444"/>
          <c:y val="0"/>
        </c:manualLayout>
      </c:layout>
      <c:overlay val="1"/>
      <c:spPr>
        <a:solidFill>
          <a:schemeClr val="bg1"/>
        </a:solidFill>
        <a:ln>
          <a:solidFill>
            <a:schemeClr val="bg1">
              <a:lumMod val="95000"/>
            </a:schemeClr>
          </a:solidFill>
        </a:ln>
      </c:spPr>
    </c:title>
    <c:autoTitleDeleted val="0"/>
    <c:plotArea>
      <c:layout>
        <c:manualLayout>
          <c:layoutTarget val="inner"/>
          <c:xMode val="edge"/>
          <c:yMode val="edge"/>
          <c:x val="5.7193051144849988E-2"/>
          <c:y val="8.8437591134441523E-2"/>
          <c:w val="0.8423091312480967"/>
          <c:h val="0.81410104986876641"/>
        </c:manualLayout>
      </c:layout>
      <c:scatterChart>
        <c:scatterStyle val="smoothMarker"/>
        <c:varyColors val="0"/>
        <c:ser>
          <c:idx val="0"/>
          <c:order val="0"/>
          <c:tx>
            <c:strRef>
              <c:f>'udv ownership DB '!$AW$5</c:f>
              <c:strCache>
                <c:ptCount val="1"/>
                <c:pt idx="0">
                  <c:v>Computers</c:v>
                </c:pt>
              </c:strCache>
            </c:strRef>
          </c:tx>
          <c:xVal>
            <c:numRef>
              <c:f>'udv ownership DB '!$AX$4:$BF$4</c:f>
              <c:numCache>
                <c:formatCode>General</c:formatCode>
                <c:ptCount val="9"/>
                <c:pt idx="0">
                  <c:v>2012</c:v>
                </c:pt>
                <c:pt idx="1">
                  <c:v>2015</c:v>
                </c:pt>
                <c:pt idx="2">
                  <c:v>2020</c:v>
                </c:pt>
                <c:pt idx="3">
                  <c:v>2025</c:v>
                </c:pt>
                <c:pt idx="4">
                  <c:v>2030</c:v>
                </c:pt>
                <c:pt idx="5">
                  <c:v>2035</c:v>
                </c:pt>
                <c:pt idx="6">
                  <c:v>2040</c:v>
                </c:pt>
                <c:pt idx="7">
                  <c:v>2045</c:v>
                </c:pt>
                <c:pt idx="8">
                  <c:v>2050</c:v>
                </c:pt>
              </c:numCache>
            </c:numRef>
          </c:xVal>
          <c:yVal>
            <c:numRef>
              <c:f>'udv ownership DB '!$AX$5:$BF$5</c:f>
              <c:numCache>
                <c:formatCode>0.0</c:formatCode>
                <c:ptCount val="9"/>
                <c:pt idx="0">
                  <c:v>537.55999999999995</c:v>
                </c:pt>
                <c:pt idx="1">
                  <c:v>491.30259999999993</c:v>
                </c:pt>
                <c:pt idx="2">
                  <c:v>432.68240000000003</c:v>
                </c:pt>
                <c:pt idx="3">
                  <c:v>386.87630000000001</c:v>
                </c:pt>
                <c:pt idx="4">
                  <c:v>352.99099999999999</c:v>
                </c:pt>
                <c:pt idx="5">
                  <c:v>327.23309999999998</c:v>
                </c:pt>
                <c:pt idx="6">
                  <c:v>307.73109999999997</c:v>
                </c:pt>
                <c:pt idx="7">
                  <c:v>291.95069999999998</c:v>
                </c:pt>
                <c:pt idx="8">
                  <c:v>279.23449999999997</c:v>
                </c:pt>
              </c:numCache>
            </c:numRef>
          </c:yVal>
          <c:smooth val="1"/>
        </c:ser>
        <c:ser>
          <c:idx val="1"/>
          <c:order val="1"/>
          <c:tx>
            <c:strRef>
              <c:f>'udv ownership DB '!$AW$6</c:f>
              <c:strCache>
                <c:ptCount val="1"/>
                <c:pt idx="0">
                  <c:v>Cooking</c:v>
                </c:pt>
              </c:strCache>
            </c:strRef>
          </c:tx>
          <c:xVal>
            <c:numRef>
              <c:f>'udv ownership DB '!$AX$4:$BF$4</c:f>
              <c:numCache>
                <c:formatCode>General</c:formatCode>
                <c:ptCount val="9"/>
                <c:pt idx="0">
                  <c:v>2012</c:v>
                </c:pt>
                <c:pt idx="1">
                  <c:v>2015</c:v>
                </c:pt>
                <c:pt idx="2">
                  <c:v>2020</c:v>
                </c:pt>
                <c:pt idx="3">
                  <c:v>2025</c:v>
                </c:pt>
                <c:pt idx="4">
                  <c:v>2030</c:v>
                </c:pt>
                <c:pt idx="5">
                  <c:v>2035</c:v>
                </c:pt>
                <c:pt idx="6">
                  <c:v>2040</c:v>
                </c:pt>
                <c:pt idx="7">
                  <c:v>2045</c:v>
                </c:pt>
                <c:pt idx="8">
                  <c:v>2050</c:v>
                </c:pt>
              </c:numCache>
            </c:numRef>
          </c:xVal>
          <c:yVal>
            <c:numRef>
              <c:f>'udv ownership DB '!$AX$6:$BF$6</c:f>
              <c:numCache>
                <c:formatCode>0.0</c:formatCode>
                <c:ptCount val="9"/>
                <c:pt idx="0">
                  <c:v>391.09980000000002</c:v>
                </c:pt>
                <c:pt idx="1">
                  <c:v>382.46170000000001</c:v>
                </c:pt>
                <c:pt idx="2">
                  <c:v>368.40740000000005</c:v>
                </c:pt>
                <c:pt idx="3">
                  <c:v>357.28100000000001</c:v>
                </c:pt>
                <c:pt idx="4">
                  <c:v>349.35309999999998</c:v>
                </c:pt>
                <c:pt idx="5">
                  <c:v>344.96260000000001</c:v>
                </c:pt>
                <c:pt idx="6">
                  <c:v>341.66120000000001</c:v>
                </c:pt>
                <c:pt idx="7">
                  <c:v>341.1207</c:v>
                </c:pt>
                <c:pt idx="8">
                  <c:v>340.44450000000001</c:v>
                </c:pt>
              </c:numCache>
            </c:numRef>
          </c:yVal>
          <c:smooth val="1"/>
        </c:ser>
        <c:ser>
          <c:idx val="2"/>
          <c:order val="2"/>
          <c:tx>
            <c:strRef>
              <c:f>'udv ownership DB '!$AW$7</c:f>
              <c:strCache>
                <c:ptCount val="1"/>
                <c:pt idx="0">
                  <c:v>Entertainment</c:v>
                </c:pt>
              </c:strCache>
            </c:strRef>
          </c:tx>
          <c:xVal>
            <c:numRef>
              <c:f>'udv ownership DB '!$AX$4:$BF$4</c:f>
              <c:numCache>
                <c:formatCode>General</c:formatCode>
                <c:ptCount val="9"/>
                <c:pt idx="0">
                  <c:v>2012</c:v>
                </c:pt>
                <c:pt idx="1">
                  <c:v>2015</c:v>
                </c:pt>
                <c:pt idx="2">
                  <c:v>2020</c:v>
                </c:pt>
                <c:pt idx="3">
                  <c:v>2025</c:v>
                </c:pt>
                <c:pt idx="4">
                  <c:v>2030</c:v>
                </c:pt>
                <c:pt idx="5">
                  <c:v>2035</c:v>
                </c:pt>
                <c:pt idx="6">
                  <c:v>2040</c:v>
                </c:pt>
                <c:pt idx="7">
                  <c:v>2045</c:v>
                </c:pt>
                <c:pt idx="8">
                  <c:v>2050</c:v>
                </c:pt>
              </c:numCache>
            </c:numRef>
          </c:xVal>
          <c:yVal>
            <c:numRef>
              <c:f>'udv ownership DB '!$AX$7:$BF$7</c:f>
              <c:numCache>
                <c:formatCode>0.0</c:formatCode>
                <c:ptCount val="9"/>
                <c:pt idx="0">
                  <c:v>922.67089999999996</c:v>
                </c:pt>
                <c:pt idx="1">
                  <c:v>824.59820000000002</c:v>
                </c:pt>
                <c:pt idx="2">
                  <c:v>754.37469999999996</c:v>
                </c:pt>
                <c:pt idx="3">
                  <c:v>718.50120000000004</c:v>
                </c:pt>
                <c:pt idx="4">
                  <c:v>678.57529999999997</c:v>
                </c:pt>
                <c:pt idx="5">
                  <c:v>635.67479999999989</c:v>
                </c:pt>
                <c:pt idx="6">
                  <c:v>595.50890000000004</c:v>
                </c:pt>
                <c:pt idx="7">
                  <c:v>555.80529999999999</c:v>
                </c:pt>
                <c:pt idx="8">
                  <c:v>519.90160000000003</c:v>
                </c:pt>
              </c:numCache>
            </c:numRef>
          </c:yVal>
          <c:smooth val="1"/>
        </c:ser>
        <c:ser>
          <c:idx val="3"/>
          <c:order val="3"/>
          <c:tx>
            <c:strRef>
              <c:f>'udv ownership DB '!$AW$8</c:f>
              <c:strCache>
                <c:ptCount val="1"/>
                <c:pt idx="0">
                  <c:v>Lighting</c:v>
                </c:pt>
              </c:strCache>
            </c:strRef>
          </c:tx>
          <c:xVal>
            <c:numRef>
              <c:f>'udv ownership DB '!$AX$4:$BF$4</c:f>
              <c:numCache>
                <c:formatCode>General</c:formatCode>
                <c:ptCount val="9"/>
                <c:pt idx="0">
                  <c:v>2012</c:v>
                </c:pt>
                <c:pt idx="1">
                  <c:v>2015</c:v>
                </c:pt>
                <c:pt idx="2">
                  <c:v>2020</c:v>
                </c:pt>
                <c:pt idx="3">
                  <c:v>2025</c:v>
                </c:pt>
                <c:pt idx="4">
                  <c:v>2030</c:v>
                </c:pt>
                <c:pt idx="5">
                  <c:v>2035</c:v>
                </c:pt>
                <c:pt idx="6">
                  <c:v>2040</c:v>
                </c:pt>
                <c:pt idx="7">
                  <c:v>2045</c:v>
                </c:pt>
                <c:pt idx="8">
                  <c:v>2050</c:v>
                </c:pt>
              </c:numCache>
            </c:numRef>
          </c:xVal>
          <c:yVal>
            <c:numRef>
              <c:f>'udv ownership DB '!$AX$8:$BF$8</c:f>
              <c:numCache>
                <c:formatCode>0.0</c:formatCode>
                <c:ptCount val="9"/>
                <c:pt idx="0">
                  <c:v>468.1</c:v>
                </c:pt>
                <c:pt idx="1">
                  <c:v>332.94420000000002</c:v>
                </c:pt>
                <c:pt idx="2">
                  <c:v>288.01299999999998</c:v>
                </c:pt>
                <c:pt idx="3">
                  <c:v>260.59210000000002</c:v>
                </c:pt>
                <c:pt idx="4">
                  <c:v>242.62889999999999</c:v>
                </c:pt>
                <c:pt idx="5">
                  <c:v>229.26089999999999</c:v>
                </c:pt>
                <c:pt idx="6">
                  <c:v>217.63299999999998</c:v>
                </c:pt>
                <c:pt idx="7">
                  <c:v>207.94809999999998</c:v>
                </c:pt>
                <c:pt idx="8">
                  <c:v>195.9187</c:v>
                </c:pt>
              </c:numCache>
            </c:numRef>
          </c:yVal>
          <c:smooth val="1"/>
        </c:ser>
        <c:ser>
          <c:idx val="4"/>
          <c:order val="4"/>
          <c:tx>
            <c:strRef>
              <c:f>'udv ownership DB '!$AW$9</c:f>
              <c:strCache>
                <c:ptCount val="1"/>
                <c:pt idx="0">
                  <c:v>Miscellaneous  </c:v>
                </c:pt>
              </c:strCache>
            </c:strRef>
          </c:tx>
          <c:xVal>
            <c:numRef>
              <c:f>'udv ownership DB '!$AX$4:$BF$4</c:f>
              <c:numCache>
                <c:formatCode>General</c:formatCode>
                <c:ptCount val="9"/>
                <c:pt idx="0">
                  <c:v>2012</c:v>
                </c:pt>
                <c:pt idx="1">
                  <c:v>2015</c:v>
                </c:pt>
                <c:pt idx="2">
                  <c:v>2020</c:v>
                </c:pt>
                <c:pt idx="3">
                  <c:v>2025</c:v>
                </c:pt>
                <c:pt idx="4">
                  <c:v>2030</c:v>
                </c:pt>
                <c:pt idx="5">
                  <c:v>2035</c:v>
                </c:pt>
                <c:pt idx="6">
                  <c:v>2040</c:v>
                </c:pt>
                <c:pt idx="7">
                  <c:v>2045</c:v>
                </c:pt>
                <c:pt idx="8">
                  <c:v>2050</c:v>
                </c:pt>
              </c:numCache>
            </c:numRef>
          </c:xVal>
          <c:yVal>
            <c:numRef>
              <c:f>'udv ownership DB '!$AX$9:$BF$9</c:f>
              <c:numCache>
                <c:formatCode>General</c:formatCode>
                <c:ptCount val="9"/>
                <c:pt idx="0">
                  <c:v>213.75</c:v>
                </c:pt>
                <c:pt idx="1">
                  <c:v>213.75000000000003</c:v>
                </c:pt>
                <c:pt idx="2">
                  <c:v>213.75</c:v>
                </c:pt>
                <c:pt idx="3">
                  <c:v>213.75</c:v>
                </c:pt>
                <c:pt idx="4">
                  <c:v>213.74999999999997</c:v>
                </c:pt>
                <c:pt idx="5">
                  <c:v>213.75</c:v>
                </c:pt>
                <c:pt idx="6">
                  <c:v>213.74999999999997</c:v>
                </c:pt>
                <c:pt idx="7">
                  <c:v>213.75</c:v>
                </c:pt>
                <c:pt idx="8">
                  <c:v>213.74999999999994</c:v>
                </c:pt>
              </c:numCache>
            </c:numRef>
          </c:yVal>
          <c:smooth val="1"/>
        </c:ser>
        <c:ser>
          <c:idx val="5"/>
          <c:order val="5"/>
          <c:tx>
            <c:strRef>
              <c:f>'udv ownership DB '!$AW$10</c:f>
              <c:strCache>
                <c:ptCount val="1"/>
                <c:pt idx="0">
                  <c:v>Refrigeration</c:v>
                </c:pt>
              </c:strCache>
            </c:strRef>
          </c:tx>
          <c:xVal>
            <c:numRef>
              <c:f>'udv ownership DB '!$AX$4:$BF$4</c:f>
              <c:numCache>
                <c:formatCode>General</c:formatCode>
                <c:ptCount val="9"/>
                <c:pt idx="0">
                  <c:v>2012</c:v>
                </c:pt>
                <c:pt idx="1">
                  <c:v>2015</c:v>
                </c:pt>
                <c:pt idx="2">
                  <c:v>2020</c:v>
                </c:pt>
                <c:pt idx="3">
                  <c:v>2025</c:v>
                </c:pt>
                <c:pt idx="4">
                  <c:v>2030</c:v>
                </c:pt>
                <c:pt idx="5">
                  <c:v>2035</c:v>
                </c:pt>
                <c:pt idx="6">
                  <c:v>2040</c:v>
                </c:pt>
                <c:pt idx="7">
                  <c:v>2045</c:v>
                </c:pt>
                <c:pt idx="8">
                  <c:v>2050</c:v>
                </c:pt>
              </c:numCache>
            </c:numRef>
          </c:xVal>
          <c:yVal>
            <c:numRef>
              <c:f>'udv ownership DB '!$AX$10:$BF$10</c:f>
              <c:numCache>
                <c:formatCode>0.0</c:formatCode>
                <c:ptCount val="9"/>
                <c:pt idx="0">
                  <c:v>469.74260000000004</c:v>
                </c:pt>
                <c:pt idx="1">
                  <c:v>412.17190000000005</c:v>
                </c:pt>
                <c:pt idx="2">
                  <c:v>351.43370000000004</c:v>
                </c:pt>
                <c:pt idx="3">
                  <c:v>326.82489999999996</c:v>
                </c:pt>
                <c:pt idx="4">
                  <c:v>317.9615</c:v>
                </c:pt>
                <c:pt idx="5">
                  <c:v>315.91990000000004</c:v>
                </c:pt>
                <c:pt idx="6">
                  <c:v>315.86320000000001</c:v>
                </c:pt>
                <c:pt idx="7">
                  <c:v>318.37909999999999</c:v>
                </c:pt>
                <c:pt idx="8">
                  <c:v>322.01110000000006</c:v>
                </c:pt>
              </c:numCache>
            </c:numRef>
          </c:yVal>
          <c:smooth val="1"/>
        </c:ser>
        <c:ser>
          <c:idx val="6"/>
          <c:order val="6"/>
          <c:tx>
            <c:strRef>
              <c:f>'udv ownership DB '!$AW$11</c:f>
              <c:strCache>
                <c:ptCount val="1"/>
                <c:pt idx="0">
                  <c:v>Washing</c:v>
                </c:pt>
              </c:strCache>
            </c:strRef>
          </c:tx>
          <c:xVal>
            <c:numRef>
              <c:f>'udv ownership DB '!$AX$4:$BF$4</c:f>
              <c:numCache>
                <c:formatCode>General</c:formatCode>
                <c:ptCount val="9"/>
                <c:pt idx="0">
                  <c:v>2012</c:v>
                </c:pt>
                <c:pt idx="1">
                  <c:v>2015</c:v>
                </c:pt>
                <c:pt idx="2">
                  <c:v>2020</c:v>
                </c:pt>
                <c:pt idx="3">
                  <c:v>2025</c:v>
                </c:pt>
                <c:pt idx="4">
                  <c:v>2030</c:v>
                </c:pt>
                <c:pt idx="5">
                  <c:v>2035</c:v>
                </c:pt>
                <c:pt idx="6">
                  <c:v>2040</c:v>
                </c:pt>
                <c:pt idx="7">
                  <c:v>2045</c:v>
                </c:pt>
                <c:pt idx="8">
                  <c:v>2050</c:v>
                </c:pt>
              </c:numCache>
            </c:numRef>
          </c:xVal>
          <c:yVal>
            <c:numRef>
              <c:f>'udv ownership DB '!$AX$11:$BF$11</c:f>
              <c:numCache>
                <c:formatCode>0.0</c:formatCode>
                <c:ptCount val="9"/>
                <c:pt idx="0">
                  <c:v>778.03790000000004</c:v>
                </c:pt>
                <c:pt idx="1">
                  <c:v>773.99879999999996</c:v>
                </c:pt>
                <c:pt idx="2">
                  <c:v>764.34740000000011</c:v>
                </c:pt>
                <c:pt idx="3">
                  <c:v>756.03840000000002</c:v>
                </c:pt>
                <c:pt idx="4">
                  <c:v>749.77539999999999</c:v>
                </c:pt>
                <c:pt idx="5">
                  <c:v>744.28470000000004</c:v>
                </c:pt>
                <c:pt idx="6">
                  <c:v>740.85569999999996</c:v>
                </c:pt>
                <c:pt idx="7">
                  <c:v>737.24939999999992</c:v>
                </c:pt>
                <c:pt idx="8">
                  <c:v>733.93820000000005</c:v>
                </c:pt>
              </c:numCache>
            </c:numRef>
          </c:yVal>
          <c:smooth val="1"/>
        </c:ser>
        <c:dLbls>
          <c:showLegendKey val="0"/>
          <c:showVal val="0"/>
          <c:showCatName val="0"/>
          <c:showSerName val="0"/>
          <c:showPercent val="0"/>
          <c:showBubbleSize val="0"/>
        </c:dLbls>
        <c:axId val="74669056"/>
        <c:axId val="74670848"/>
      </c:scatterChart>
      <c:valAx>
        <c:axId val="74669056"/>
        <c:scaling>
          <c:orientation val="minMax"/>
        </c:scaling>
        <c:delete val="0"/>
        <c:axPos val="b"/>
        <c:numFmt formatCode="General" sourceLinked="1"/>
        <c:majorTickMark val="out"/>
        <c:minorTickMark val="none"/>
        <c:tickLblPos val="nextTo"/>
        <c:crossAx val="74670848"/>
        <c:crosses val="autoZero"/>
        <c:crossBetween val="midCat"/>
      </c:valAx>
      <c:valAx>
        <c:axId val="74670848"/>
        <c:scaling>
          <c:orientation val="minMax"/>
        </c:scaling>
        <c:delete val="0"/>
        <c:axPos val="l"/>
        <c:majorGridlines/>
        <c:title>
          <c:tx>
            <c:rich>
              <a:bodyPr rot="0" vert="horz"/>
              <a:lstStyle/>
              <a:p>
                <a:pPr>
                  <a:defRPr/>
                </a:pPr>
                <a:r>
                  <a:rPr lang="en-GB"/>
                  <a:t>kWh/y</a:t>
                </a:r>
              </a:p>
            </c:rich>
          </c:tx>
          <c:layout>
            <c:manualLayout>
              <c:xMode val="edge"/>
              <c:yMode val="edge"/>
              <c:x val="2.3941068139963169E-2"/>
              <c:y val="1.7135373298000935E-2"/>
            </c:manualLayout>
          </c:layout>
          <c:overlay val="0"/>
        </c:title>
        <c:numFmt formatCode="0" sourceLinked="0"/>
        <c:majorTickMark val="out"/>
        <c:minorTickMark val="none"/>
        <c:tickLblPos val="nextTo"/>
        <c:crossAx val="74669056"/>
        <c:crosses val="autoZero"/>
        <c:crossBetween val="midCat"/>
      </c:valAx>
    </c:plotArea>
    <c:legend>
      <c:legendPos val="r"/>
      <c:overlay val="0"/>
      <c:spPr>
        <a:solidFill>
          <a:schemeClr val="bg1"/>
        </a:solidFill>
      </c:spPr>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12</xdr:col>
      <xdr:colOff>390525</xdr:colOff>
      <xdr:row>13</xdr:row>
      <xdr:rowOff>90487</xdr:rowOff>
    </xdr:from>
    <xdr:to>
      <xdr:col>23</xdr:col>
      <xdr:colOff>104775</xdr:colOff>
      <xdr:row>32</xdr:row>
      <xdr:rowOff>123825</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48</xdr:col>
      <xdr:colOff>66675</xdr:colOff>
      <xdr:row>14</xdr:row>
      <xdr:rowOff>104775</xdr:rowOff>
    </xdr:from>
    <xdr:to>
      <xdr:col>58</xdr:col>
      <xdr:colOff>114300</xdr:colOff>
      <xdr:row>29</xdr:row>
      <xdr:rowOff>157162</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12</xdr:col>
      <xdr:colOff>323850</xdr:colOff>
      <xdr:row>13</xdr:row>
      <xdr:rowOff>90487</xdr:rowOff>
    </xdr:from>
    <xdr:to>
      <xdr:col>23</xdr:col>
      <xdr:colOff>38100</xdr:colOff>
      <xdr:row>32</xdr:row>
      <xdr:rowOff>123825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48</xdr:col>
      <xdr:colOff>66675</xdr:colOff>
      <xdr:row>14</xdr:row>
      <xdr:rowOff>104775</xdr:rowOff>
    </xdr:from>
    <xdr:to>
      <xdr:col>58</xdr:col>
      <xdr:colOff>114300</xdr:colOff>
      <xdr:row>29</xdr:row>
      <xdr:rowOff>157162</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352424</xdr:colOff>
      <xdr:row>4</xdr:row>
      <xdr:rowOff>9525</xdr:rowOff>
    </xdr:from>
    <xdr:to>
      <xdr:col>11</xdr:col>
      <xdr:colOff>114299</xdr:colOff>
      <xdr:row>20</xdr:row>
      <xdr:rowOff>76200</xdr:rowOff>
    </xdr:to>
    <xdr:sp macro="" textlink="">
      <xdr:nvSpPr>
        <xdr:cNvPr id="2" name="TextBox 1"/>
        <xdr:cNvSpPr txBox="1"/>
      </xdr:nvSpPr>
      <xdr:spPr>
        <a:xfrm>
          <a:off x="352424" y="771525"/>
          <a:ext cx="6467475" cy="3114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a-DK" sz="1100">
              <a:solidFill>
                <a:schemeClr val="dk1"/>
              </a:solidFill>
              <a:effectLst/>
              <a:latin typeface="+mn-lt"/>
              <a:ea typeface="+mn-ea"/>
              <a:cs typeface="+mn-cs"/>
            </a:rPr>
            <a:t>rin 18.3 standby </a:t>
          </a:r>
          <a:r>
            <a:rPr lang="da-DK" sz="1100" baseline="0">
              <a:solidFill>
                <a:schemeClr val="dk1"/>
              </a:solidFill>
              <a:effectLst/>
              <a:latin typeface="+mn-lt"/>
              <a:ea typeface="+mn-ea"/>
              <a:cs typeface="+mn-cs"/>
            </a:rPr>
            <a:t> nu rettet i forhold til </a:t>
          </a:r>
          <a:r>
            <a:rPr lang="da-DK" sz="1100">
              <a:solidFill>
                <a:schemeClr val="dk1"/>
              </a:solidFill>
              <a:effectLst/>
              <a:latin typeface="+mn-lt"/>
              <a:ea typeface="+mn-ea"/>
              <a:cs typeface="+mn-cs"/>
            </a:rPr>
            <a:t>snak med Troels d. 17 marts </a:t>
          </a:r>
          <a:endParaRPr lang="en-GB" sz="1100">
            <a:solidFill>
              <a:schemeClr val="dk1"/>
            </a:solidFill>
            <a:effectLst/>
            <a:latin typeface="+mn-lt"/>
            <a:ea typeface="+mn-ea"/>
            <a:cs typeface="+mn-cs"/>
          </a:endParaRPr>
        </a:p>
        <a:p>
          <a:r>
            <a:rPr lang="da-DK" sz="1100">
              <a:solidFill>
                <a:schemeClr val="dk1"/>
              </a:solidFill>
              <a:effectLst/>
              <a:latin typeface="+mn-lt"/>
              <a:ea typeface="+mn-ea"/>
              <a:cs typeface="+mn-cs"/>
            </a:rPr>
            <a:t> </a:t>
          </a:r>
        </a:p>
        <a:p>
          <a:r>
            <a:rPr lang="da-DK" sz="1100">
              <a:solidFill>
                <a:schemeClr val="dk1"/>
              </a:solidFill>
              <a:effectLst/>
              <a:latin typeface="+mn-lt"/>
              <a:ea typeface="+mn-ea"/>
              <a:cs typeface="+mn-cs"/>
            </a:rPr>
            <a:t>Snak med Troels d. 17 marts vi aftalte: </a:t>
          </a:r>
          <a:endParaRPr lang="en-GB" sz="1100">
            <a:solidFill>
              <a:schemeClr val="dk1"/>
            </a:solidFill>
            <a:effectLst/>
            <a:latin typeface="+mn-lt"/>
            <a:ea typeface="+mn-ea"/>
            <a:cs typeface="+mn-cs"/>
          </a:endParaRPr>
        </a:p>
        <a:p>
          <a:r>
            <a:rPr lang="da-DK" sz="1100">
              <a:solidFill>
                <a:schemeClr val="dk1"/>
              </a:solidFill>
              <a:effectLst/>
              <a:latin typeface="+mn-lt"/>
              <a:ea typeface="+mn-ea"/>
              <a:cs typeface="+mn-cs"/>
            </a:rPr>
            <a:t>Standby skal bare ud  - Rikke sætter alle standby til nul ( også Miscellaneous ?, det antager jeg sig til hvis jeg ikke skal)</a:t>
          </a:r>
        </a:p>
        <a:p>
          <a:r>
            <a:rPr lang="da-DK" sz="1100">
              <a:solidFill>
                <a:schemeClr val="dk1"/>
              </a:solidFill>
              <a:effectLst/>
              <a:latin typeface="+mn-lt"/>
              <a:ea typeface="+mn-ea"/>
              <a:cs typeface="+mn-cs"/>
            </a:rPr>
            <a:t>  </a:t>
          </a:r>
          <a:endParaRPr lang="en-GB" sz="1100">
            <a:solidFill>
              <a:schemeClr val="dk1"/>
            </a:solidFill>
            <a:effectLst/>
            <a:latin typeface="+mn-lt"/>
            <a:ea typeface="+mn-ea"/>
            <a:cs typeface="+mn-cs"/>
          </a:endParaRPr>
        </a:p>
        <a:p>
          <a:r>
            <a:rPr lang="da-DK" sz="1100">
              <a:solidFill>
                <a:schemeClr val="dk1"/>
              </a:solidFill>
              <a:effectLst/>
              <a:latin typeface="+mn-lt"/>
              <a:ea typeface="+mn-ea"/>
              <a:cs typeface="+mn-cs"/>
            </a:rPr>
            <a:t>I forhold til Miscellaneous  så bør ownership level at gå op, men det amlede forbrug pr husstand holdes konstant, Troels at anvende nogle svanske data til at finde ”fremtidsdata” for Miscellaneous  hvor ownership level vokser. ( sender det senest mandag d. 24)</a:t>
          </a:r>
          <a:endParaRPr lang="en-GB" sz="1100">
            <a:solidFill>
              <a:schemeClr val="dk1"/>
            </a:solidFill>
            <a:effectLst/>
            <a:latin typeface="+mn-lt"/>
            <a:ea typeface="+mn-ea"/>
            <a:cs typeface="+mn-cs"/>
          </a:endParaRPr>
        </a:p>
        <a:p>
          <a:r>
            <a:rPr lang="da-DK" sz="1100">
              <a:solidFill>
                <a:schemeClr val="dk1"/>
              </a:solidFill>
              <a:effectLst/>
              <a:latin typeface="+mn-lt"/>
              <a:ea typeface="+mn-ea"/>
              <a:cs typeface="+mn-cs"/>
            </a:rPr>
            <a:t>Det er bl.a. tablets der ligger i Miscellaneous   det kan forklare hvorfor ownershiplevel for computere falder, folk skifter til tablets  .</a:t>
          </a:r>
          <a:endParaRPr lang="en-GB" sz="1100">
            <a:solidFill>
              <a:schemeClr val="dk1"/>
            </a:solidFill>
            <a:effectLst/>
            <a:latin typeface="+mn-lt"/>
            <a:ea typeface="+mn-ea"/>
            <a:cs typeface="+mn-cs"/>
          </a:endParaRPr>
        </a:p>
        <a:p>
          <a:r>
            <a:rPr lang="da-DK" sz="1100">
              <a:solidFill>
                <a:schemeClr val="dk1"/>
              </a:solidFill>
              <a:effectLst/>
              <a:latin typeface="+mn-lt"/>
              <a:ea typeface="+mn-ea"/>
              <a:cs typeface="+mn-cs"/>
            </a:rPr>
            <a:t> </a:t>
          </a:r>
          <a:endParaRPr lang="en-GB" sz="1100">
            <a:solidFill>
              <a:schemeClr val="dk1"/>
            </a:solidFill>
            <a:effectLst/>
            <a:latin typeface="+mn-lt"/>
            <a:ea typeface="+mn-ea"/>
            <a:cs typeface="+mn-cs"/>
          </a:endParaRPr>
        </a:p>
        <a:p>
          <a:r>
            <a:rPr lang="da-DK" sz="1100">
              <a:solidFill>
                <a:schemeClr val="dk1"/>
              </a:solidFill>
              <a:effectLst/>
              <a:latin typeface="+mn-lt"/>
              <a:ea typeface="+mn-ea"/>
              <a:cs typeface="+mn-cs"/>
            </a:rPr>
            <a:t>Belysning – det ser underligt ud at antallet falder, men det er baseret på hvad folk konsekvent har svaret gennem de sidste år .</a:t>
          </a:r>
          <a:endParaRPr lang="en-GB" sz="1100">
            <a:solidFill>
              <a:schemeClr val="dk1"/>
            </a:solidFill>
            <a:effectLst/>
            <a:latin typeface="+mn-lt"/>
            <a:ea typeface="+mn-ea"/>
            <a:cs typeface="+mn-cs"/>
          </a:endParaRPr>
        </a:p>
        <a:p>
          <a:r>
            <a:rPr lang="da-DK" sz="1100">
              <a:solidFill>
                <a:schemeClr val="dk1"/>
              </a:solidFill>
              <a:effectLst/>
              <a:latin typeface="+mn-lt"/>
              <a:ea typeface="+mn-ea"/>
              <a:cs typeface="+mn-cs"/>
            </a:rPr>
            <a:t> </a:t>
          </a:r>
          <a:endParaRPr lang="en-GB" sz="1100">
            <a:solidFill>
              <a:schemeClr val="dk1"/>
            </a:solidFill>
            <a:effectLst/>
            <a:latin typeface="+mn-lt"/>
            <a:ea typeface="+mn-ea"/>
            <a:cs typeface="+mn-cs"/>
          </a:endParaRPr>
        </a:p>
        <a:p>
          <a:r>
            <a:rPr lang="da-DK" sz="1100">
              <a:solidFill>
                <a:schemeClr val="dk1"/>
              </a:solidFill>
              <a:effectLst/>
              <a:latin typeface="+mn-lt"/>
              <a:ea typeface="+mn-ea"/>
              <a:cs typeface="+mn-cs"/>
            </a:rPr>
            <a:t>Dokumentation Troels   prøver om han kan finde noget gammelt elmodelbolig eller noget som han har sendt til Maria .</a:t>
          </a:r>
          <a:endParaRPr lang="en-GB" sz="1100">
            <a:solidFill>
              <a:schemeClr val="dk1"/>
            </a:solidFill>
            <a:effectLst/>
            <a:latin typeface="+mn-lt"/>
            <a:ea typeface="+mn-ea"/>
            <a:cs typeface="+mn-cs"/>
          </a:endParaRPr>
        </a:p>
        <a:p>
          <a:endParaRPr lang="en-GB"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35</xdr:row>
      <xdr:rowOff>76199</xdr:rowOff>
    </xdr:from>
    <xdr:to>
      <xdr:col>12</xdr:col>
      <xdr:colOff>419100</xdr:colOff>
      <xdr:row>89</xdr:row>
      <xdr:rowOff>85724</xdr:rowOff>
    </xdr:to>
    <xdr:sp macro="" textlink="">
      <xdr:nvSpPr>
        <xdr:cNvPr id="2" name="TextBox 1"/>
        <xdr:cNvSpPr txBox="1"/>
      </xdr:nvSpPr>
      <xdr:spPr>
        <a:xfrm>
          <a:off x="0" y="6762749"/>
          <a:ext cx="10306050" cy="102965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dk1"/>
              </a:solidFill>
              <a:effectLst/>
              <a:latin typeface="+mn-lt"/>
              <a:ea typeface="+mn-ea"/>
              <a:cs typeface="+mn-cs"/>
            </a:rPr>
            <a:t>RIN April</a:t>
          </a:r>
          <a:r>
            <a:rPr lang="en-US" sz="1100" baseline="0">
              <a:solidFill>
                <a:schemeClr val="dk1"/>
              </a:solidFill>
              <a:effectLst/>
              <a:latin typeface="+mn-lt"/>
              <a:ea typeface="+mn-ea"/>
              <a:cs typeface="+mn-cs"/>
            </a:rPr>
            <a:t> 2015</a:t>
          </a:r>
        </a:p>
        <a:p>
          <a:pPr marL="0" marR="0" indent="0" defTabSz="914400" eaLnBrk="1" fontAlgn="auto" latinLnBrk="0" hangingPunct="1">
            <a:lnSpc>
              <a:spcPct val="100000"/>
            </a:lnSpc>
            <a:spcBef>
              <a:spcPts val="0"/>
            </a:spcBef>
            <a:spcAft>
              <a:spcPts val="0"/>
            </a:spcAft>
            <a:buClrTx/>
            <a:buSzTx/>
            <a:buFontTx/>
            <a:buNone/>
            <a:tabLst/>
            <a:defRPr/>
          </a:pPr>
          <a:r>
            <a:rPr lang="en-US" sz="1100" baseline="0">
              <a:solidFill>
                <a:schemeClr val="dk1"/>
              </a:solidFill>
              <a:effectLst/>
              <a:latin typeface="+mn-lt"/>
              <a:ea typeface="+mn-ea"/>
              <a:cs typeface="+mn-cs"/>
            </a:rPr>
            <a:t>The  starting point is an assumption of how the total energy consumption for this group is today and will develop in the future - this is made by </a:t>
          </a:r>
          <a:r>
            <a:rPr lang="en-US" sz="1100">
              <a:solidFill>
                <a:schemeClr val="dk1"/>
              </a:solidFill>
              <a:effectLst/>
              <a:latin typeface="+mn-lt"/>
              <a:ea typeface="+mn-ea"/>
              <a:cs typeface="+mn-cs"/>
            </a:rPr>
            <a:t>'Troels Fjordbak Larsen' (</a:t>
          </a:r>
          <a:r>
            <a:rPr lang="en-US" sz="1100" u="sng">
              <a:solidFill>
                <a:schemeClr val="dk1"/>
              </a:solidFill>
              <a:effectLst/>
              <a:latin typeface="+mn-lt"/>
              <a:ea typeface="+mn-ea"/>
              <a:cs typeface="+mn-cs"/>
            </a:rPr>
            <a:t>tfl@it-energy.dk</a:t>
          </a:r>
          <a:r>
            <a:rPr lang="en-US" sz="1100">
              <a:solidFill>
                <a:schemeClr val="dk1"/>
              </a:solidFill>
              <a:effectLst/>
              <a:latin typeface="+mn-lt"/>
              <a:ea typeface="+mn-ea"/>
              <a:cs typeface="+mn-cs"/>
            </a:rPr>
            <a:t>). (B25:J25 and B29: J29)</a:t>
          </a:r>
          <a:endParaRPr lang="en-US">
            <a:effectLst/>
          </a:endParaRPr>
        </a:p>
        <a:p>
          <a:endParaRPr lang="en-US" sz="1100" baseline="0">
            <a:solidFill>
              <a:schemeClr val="dk1"/>
            </a:solidFill>
            <a:effectLst/>
            <a:latin typeface="+mn-lt"/>
            <a:ea typeface="+mn-ea"/>
            <a:cs typeface="+mn-cs"/>
          </a:endParaRPr>
        </a:p>
        <a:p>
          <a:r>
            <a:rPr lang="en-US" sz="1100" baseline="0">
              <a:solidFill>
                <a:schemeClr val="dk1"/>
              </a:solidFill>
              <a:effectLst/>
              <a:latin typeface="+mn-lt"/>
              <a:ea typeface="+mn-ea"/>
              <a:cs typeface="+mn-cs"/>
            </a:rPr>
            <a:t>It was ( in the original proposal from TF) assumed that the numbers of appliances was the same for MB and DB  and that it was the energyconsumption per appliance  that differed  - that assumtion I have changed assuming  that the specific energyconsumption is the same and  deduced  from the total energy consumption for DB  divided by the relativ development  in the numbers of apliances ( row B20:J20) And the the numbers of appliances is found dividing the assumed total energy connsumption by the specific consumption  - this gives us different ownership level for DB and MB which should be expected.  </a:t>
          </a:r>
          <a:endParaRPr lang="en-US" sz="1100">
            <a:solidFill>
              <a:schemeClr val="dk1"/>
            </a:solidFill>
            <a:effectLst/>
            <a:latin typeface="+mn-lt"/>
            <a:ea typeface="+mn-ea"/>
            <a:cs typeface="+mn-cs"/>
          </a:endParaRPr>
        </a:p>
        <a:p>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We are ending</a:t>
          </a:r>
          <a:r>
            <a:rPr lang="en-US" sz="1100" baseline="0">
              <a:solidFill>
                <a:schemeClr val="dk1"/>
              </a:solidFill>
              <a:effectLst/>
              <a:latin typeface="+mn-lt"/>
              <a:ea typeface="+mn-ea"/>
              <a:cs typeface="+mn-cs"/>
            </a:rPr>
            <a:t> up with a increasing specific energyconsumption, which is not really logical. But one reason behind this is that the operationtime is incerasing  because all new appliances is put in this group (therefore the number is increasing) and some of them replace appliances from the other groups,  which have  longer  operation time,  than the rest group which is the group in 2012. </a:t>
          </a:r>
        </a:p>
        <a:p>
          <a:endParaRPr lang="en-US" sz="1100" baseline="0">
            <a:solidFill>
              <a:schemeClr val="dk1"/>
            </a:solidFill>
            <a:effectLst/>
            <a:latin typeface="+mn-lt"/>
            <a:ea typeface="+mn-ea"/>
            <a:cs typeface="+mn-cs"/>
          </a:endParaRPr>
        </a:p>
        <a:p>
          <a:endParaRPr lang="en-US" sz="1100" baseline="0">
            <a:solidFill>
              <a:schemeClr val="dk1"/>
            </a:solidFill>
            <a:effectLst/>
            <a:latin typeface="+mn-lt"/>
            <a:ea typeface="+mn-ea"/>
            <a:cs typeface="+mn-cs"/>
          </a:endParaRPr>
        </a:p>
        <a:p>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Hej igen,</a:t>
          </a:r>
        </a:p>
        <a:p>
          <a:r>
            <a:rPr lang="en-US" sz="1100">
              <a:solidFill>
                <a:schemeClr val="dk1"/>
              </a:solidFill>
              <a:effectLst/>
              <a:latin typeface="+mn-lt"/>
              <a:ea typeface="+mn-ea"/>
              <a:cs typeface="+mn-cs"/>
            </a:rPr>
            <a:t>Ja, 2 er det rigtige. Og det med andelen af det samlede antal apparater:</a:t>
          </a:r>
        </a:p>
        <a:p>
          <a:r>
            <a:rPr lang="en-US" sz="1100">
              <a:solidFill>
                <a:schemeClr val="dk1"/>
              </a:solidFill>
              <a:effectLst/>
              <a:latin typeface="+mn-lt"/>
              <a:ea typeface="+mn-ea"/>
              <a:cs typeface="+mn-cs"/>
            </a:rPr>
            <a:t>enig, men det er blot sådan Diversegruppen har været brugt i modellen, altså</a:t>
          </a:r>
        </a:p>
        <a:p>
          <a:r>
            <a:rPr lang="en-US" sz="1100">
              <a:solidFill>
                <a:schemeClr val="dk1"/>
              </a:solidFill>
              <a:effectLst/>
              <a:latin typeface="+mn-lt"/>
              <a:ea typeface="+mn-ea"/>
              <a:cs typeface="+mn-cs"/>
            </a:rPr>
            <a:t>til at opsamle alle fremtidige, ukendte apparater. Og derfor stiger</a:t>
          </a:r>
        </a:p>
        <a:p>
          <a:r>
            <a:rPr lang="en-US" sz="1100">
              <a:solidFill>
                <a:schemeClr val="dk1"/>
              </a:solidFill>
              <a:effectLst/>
              <a:latin typeface="+mn-lt"/>
              <a:ea typeface="+mn-ea"/>
              <a:cs typeface="+mn-cs"/>
            </a:rPr>
            <a:t>forbruget til Diverse. I realiteten bør forbruget til Diverse være konstant,</a:t>
          </a:r>
        </a:p>
        <a:p>
          <a:r>
            <a:rPr lang="en-US" sz="1100">
              <a:solidFill>
                <a:schemeClr val="dk1"/>
              </a:solidFill>
              <a:effectLst/>
              <a:latin typeface="+mn-lt"/>
              <a:ea typeface="+mn-ea"/>
              <a:cs typeface="+mn-cs"/>
            </a:rPr>
            <a:t>og antallet svagt stigende, svarende til let stigende effektivitet, og at</a:t>
          </a:r>
        </a:p>
        <a:p>
          <a:r>
            <a:rPr lang="en-US" sz="1100">
              <a:solidFill>
                <a:schemeClr val="dk1"/>
              </a:solidFill>
              <a:effectLst/>
              <a:latin typeface="+mn-lt"/>
              <a:ea typeface="+mn-ea"/>
              <a:cs typeface="+mn-cs"/>
            </a:rPr>
            <a:t>apparater kommer og går (altså nye gadgets om 10 år er allerede forsvundet</a:t>
          </a:r>
        </a:p>
        <a:p>
          <a:r>
            <a:rPr lang="en-US" sz="1100">
              <a:solidFill>
                <a:schemeClr val="dk1"/>
              </a:solidFill>
              <a:effectLst/>
              <a:latin typeface="+mn-lt"/>
              <a:ea typeface="+mn-ea"/>
              <a:cs typeface="+mn-cs"/>
            </a:rPr>
            <a:t>om 20 år osv., så folk alt i alt har det samme antal af gadgets).</a:t>
          </a:r>
        </a:p>
        <a:p>
          <a:r>
            <a:rPr lang="en-US" sz="1100">
              <a:solidFill>
                <a:schemeClr val="dk1"/>
              </a:solidFill>
              <a:effectLst/>
              <a:latin typeface="+mn-lt"/>
              <a:ea typeface="+mn-ea"/>
              <a:cs typeface="+mn-cs"/>
            </a:rPr>
            <a:t>42 og 35% er måske højt, men det er jo blot antallet vi ser på.</a:t>
          </a:r>
        </a:p>
        <a:p>
          <a:r>
            <a:rPr lang="en-US" sz="1100">
              <a:solidFill>
                <a:schemeClr val="dk1"/>
              </a:solidFill>
              <a:effectLst/>
              <a:latin typeface="+mn-lt"/>
              <a:ea typeface="+mn-ea"/>
              <a:cs typeface="+mn-cs"/>
            </a:rPr>
            <a:t>Elforbrugsmæssigt er de jo ikke så betydelige.</a:t>
          </a:r>
        </a:p>
        <a:p>
          <a:r>
            <a:rPr lang="en-US" sz="1100">
              <a:solidFill>
                <a:schemeClr val="dk1"/>
              </a:solidFill>
              <a:effectLst/>
              <a:latin typeface="+mn-lt"/>
              <a:ea typeface="+mn-ea"/>
              <a:cs typeface="+mn-cs"/>
            </a:rPr>
            <a:t>Så jeg synes du skal fastholde tallene...</a:t>
          </a:r>
        </a:p>
        <a:p>
          <a:r>
            <a:rPr lang="en-US" sz="1100">
              <a:solidFill>
                <a:schemeClr val="dk1"/>
              </a:solidFill>
              <a:effectLst/>
              <a:latin typeface="+mn-lt"/>
              <a:ea typeface="+mn-ea"/>
              <a:cs typeface="+mn-cs"/>
            </a:rPr>
            <a:t>Mvh. Troels</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-----Oprindelig meddelelse-----</a:t>
          </a:r>
        </a:p>
        <a:p>
          <a:r>
            <a:rPr lang="en-US" sz="1100">
              <a:solidFill>
                <a:schemeClr val="dk1"/>
              </a:solidFill>
              <a:effectLst/>
              <a:latin typeface="+mn-lt"/>
              <a:ea typeface="+mn-ea"/>
              <a:cs typeface="+mn-cs"/>
            </a:rPr>
            <a:t>Fra: Rikke Næraa [</a:t>
          </a:r>
          <a:r>
            <a:rPr lang="en-US" sz="1100" u="sng">
              <a:solidFill>
                <a:schemeClr val="dk1"/>
              </a:solidFill>
              <a:effectLst/>
              <a:latin typeface="+mn-lt"/>
              <a:ea typeface="+mn-ea"/>
              <a:cs typeface="+mn-cs"/>
              <a:hlinkClick xmlns:r="http://schemas.openxmlformats.org/officeDocument/2006/relationships" r:id=""/>
            </a:rPr>
            <a:t>mailto:rin@ens.dk</a:t>
          </a:r>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Sendt: 4. april 2014 10:26</a:t>
          </a:r>
        </a:p>
        <a:p>
          <a:r>
            <a:rPr lang="en-US" sz="1100">
              <a:solidFill>
                <a:schemeClr val="dk1"/>
              </a:solidFill>
              <a:effectLst/>
              <a:latin typeface="+mn-lt"/>
              <a:ea typeface="+mn-ea"/>
              <a:cs typeface="+mn-cs"/>
            </a:rPr>
            <a:t>Til: 'Troels Fjordbak Larsen' (</a:t>
          </a:r>
          <a:r>
            <a:rPr lang="en-US" sz="1100" u="sng">
              <a:solidFill>
                <a:schemeClr val="dk1"/>
              </a:solidFill>
              <a:effectLst/>
              <a:latin typeface="+mn-lt"/>
              <a:ea typeface="+mn-ea"/>
              <a:cs typeface="+mn-cs"/>
              <a:hlinkClick xmlns:r="http://schemas.openxmlformats.org/officeDocument/2006/relationships" r:id=""/>
            </a:rPr>
            <a:t>tfl@it-energy.dk</a:t>
          </a:r>
          <a:r>
            <a:rPr lang="en-US" sz="1100">
              <a:solidFill>
                <a:schemeClr val="dk1"/>
              </a:solidFill>
              <a:effectLst/>
              <a:latin typeface="+mn-lt"/>
              <a:ea typeface="+mn-ea"/>
              <a:cs typeface="+mn-cs"/>
            </a:rPr>
            <a:t>)</a:t>
          </a:r>
        </a:p>
        <a:p>
          <a:r>
            <a:rPr lang="en-US" sz="1100">
              <a:solidFill>
                <a:schemeClr val="dk1"/>
              </a:solidFill>
              <a:effectLst/>
              <a:latin typeface="+mn-lt"/>
              <a:ea typeface="+mn-ea"/>
              <a:cs typeface="+mn-cs"/>
            </a:rPr>
            <a:t>Emne: FW: udvkl_diversegrpmarts2014_TF.xlsx</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Hej Troels </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Tak for svar  -  jeg er ikke helt sikker på om jeg kan forstå det hele </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Jeg forstår på din tekst, at der skal stå 2 b17  -( I excel arket der var</a:t>
          </a:r>
        </a:p>
        <a:p>
          <a:r>
            <a:rPr lang="en-US" sz="1100">
              <a:solidFill>
                <a:schemeClr val="dk1"/>
              </a:solidFill>
              <a:effectLst/>
              <a:latin typeface="+mn-lt"/>
              <a:ea typeface="+mn-ea"/>
              <a:cs typeface="+mn-cs"/>
            </a:rPr>
            <a:t>vedhæftet stod der 5)  med 2 her ender vi med at alle huststande i 2050 i</a:t>
          </a:r>
        </a:p>
        <a:p>
          <a:r>
            <a:rPr lang="en-US" sz="1100">
              <a:solidFill>
                <a:schemeClr val="dk1"/>
              </a:solidFill>
              <a:effectLst/>
              <a:latin typeface="+mn-lt"/>
              <a:ea typeface="+mn-ea"/>
              <a:cs typeface="+mn-cs"/>
            </a:rPr>
            <a:t>gennemsnit har 23  apparater fra denne her gruppe. Jeg synes at det er et</a:t>
          </a:r>
        </a:p>
        <a:p>
          <a:r>
            <a:rPr lang="en-US" sz="1100">
              <a:solidFill>
                <a:schemeClr val="dk1"/>
              </a:solidFill>
              <a:effectLst/>
              <a:latin typeface="+mn-lt"/>
              <a:ea typeface="+mn-ea"/>
              <a:cs typeface="+mn-cs"/>
            </a:rPr>
            <a:t>relativt højt tal, hhv 42 og 35 % af appareter i husholdningerne.</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Jeg har kopieret oversigt over ownershiplevel for alle apparatgruppere ind i</a:t>
          </a:r>
        </a:p>
        <a:p>
          <a:r>
            <a:rPr lang="en-US" sz="1100">
              <a:solidFill>
                <a:schemeClr val="dk1"/>
              </a:solidFill>
              <a:effectLst/>
              <a:latin typeface="+mn-lt"/>
              <a:ea typeface="+mn-ea"/>
              <a:cs typeface="+mn-cs"/>
            </a:rPr>
            <a:t>filen -</a:t>
          </a:r>
        </a:p>
        <a:p>
          <a:r>
            <a:rPr lang="en-US" sz="1100">
              <a:solidFill>
                <a:schemeClr val="dk1"/>
              </a:solidFill>
              <a:effectLst/>
              <a:latin typeface="+mn-lt"/>
              <a:ea typeface="+mn-ea"/>
              <a:cs typeface="+mn-cs"/>
            </a:rPr>
            <a:t>- kan jeg få dig til at kaste et blik på det og vurdere om det er ok .</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Ha det </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Vh Rikke</a:t>
          </a:r>
        </a:p>
        <a:p>
          <a:r>
            <a:rPr lang="en-US" sz="1100">
              <a:solidFill>
                <a:schemeClr val="dk1"/>
              </a:solidFill>
              <a:effectLst/>
              <a:latin typeface="+mn-lt"/>
              <a:ea typeface="+mn-ea"/>
              <a:cs typeface="+mn-cs"/>
            </a:rPr>
            <a:t> </a:t>
          </a:r>
        </a:p>
        <a:p>
          <a:endParaRPr lang="en-US" sz="1100">
            <a:solidFill>
              <a:schemeClr val="dk1"/>
            </a:solidFill>
            <a:effectLst/>
            <a:latin typeface="+mn-lt"/>
            <a:ea typeface="+mn-ea"/>
            <a:cs typeface="+mn-cs"/>
          </a:endParaRPr>
        </a:p>
        <a:p>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-----Original Message-----</a:t>
          </a:r>
          <a:br>
            <a:rPr lang="en-US" sz="1100">
              <a:solidFill>
                <a:schemeClr val="dk1"/>
              </a:solidFill>
              <a:effectLst/>
              <a:latin typeface="+mn-lt"/>
              <a:ea typeface="+mn-ea"/>
              <a:cs typeface="+mn-cs"/>
            </a:rPr>
          </a:br>
          <a:r>
            <a:rPr lang="en-US" sz="1100">
              <a:solidFill>
                <a:schemeClr val="dk1"/>
              </a:solidFill>
              <a:effectLst/>
              <a:latin typeface="+mn-lt"/>
              <a:ea typeface="+mn-ea"/>
              <a:cs typeface="+mn-cs"/>
            </a:rPr>
            <a:t>From: Troels Fjordbak Larsen [mailto:tfl@it-energy.dk] </a:t>
          </a:r>
          <a:br>
            <a:rPr lang="en-US" sz="1100">
              <a:solidFill>
                <a:schemeClr val="dk1"/>
              </a:solidFill>
              <a:effectLst/>
              <a:latin typeface="+mn-lt"/>
              <a:ea typeface="+mn-ea"/>
              <a:cs typeface="+mn-cs"/>
            </a:rPr>
          </a:br>
          <a:r>
            <a:rPr lang="en-US" sz="1100">
              <a:solidFill>
                <a:schemeClr val="dk1"/>
              </a:solidFill>
              <a:effectLst/>
              <a:latin typeface="+mn-lt"/>
              <a:ea typeface="+mn-ea"/>
              <a:cs typeface="+mn-cs"/>
            </a:rPr>
            <a:t>Sent: 3. april 2014 21:05</a:t>
          </a:r>
          <a:br>
            <a:rPr lang="en-US" sz="1100">
              <a:solidFill>
                <a:schemeClr val="dk1"/>
              </a:solidFill>
              <a:effectLst/>
              <a:latin typeface="+mn-lt"/>
              <a:ea typeface="+mn-ea"/>
              <a:cs typeface="+mn-cs"/>
            </a:rPr>
          </a:br>
          <a:r>
            <a:rPr lang="en-US" sz="1100">
              <a:solidFill>
                <a:schemeClr val="dk1"/>
              </a:solidFill>
              <a:effectLst/>
              <a:latin typeface="+mn-lt"/>
              <a:ea typeface="+mn-ea"/>
              <a:cs typeface="+mn-cs"/>
            </a:rPr>
            <a:t>To: Rikke Næraa</a:t>
          </a:r>
          <a:br>
            <a:rPr lang="en-US" sz="1100">
              <a:solidFill>
                <a:schemeClr val="dk1"/>
              </a:solidFill>
              <a:effectLst/>
              <a:latin typeface="+mn-lt"/>
              <a:ea typeface="+mn-ea"/>
              <a:cs typeface="+mn-cs"/>
            </a:rPr>
          </a:br>
          <a:r>
            <a:rPr lang="en-US" sz="1100">
              <a:solidFill>
                <a:schemeClr val="dk1"/>
              </a:solidFill>
              <a:effectLst/>
              <a:latin typeface="+mn-lt"/>
              <a:ea typeface="+mn-ea"/>
              <a:cs typeface="+mn-cs"/>
            </a:rPr>
            <a:t>Subject: udvkl_diversegrpmarts2014_TF.xlsx</a:t>
          </a:r>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Hejsa,</a:t>
          </a:r>
        </a:p>
        <a:p>
          <a:r>
            <a:rPr lang="en-GB" sz="1100">
              <a:solidFill>
                <a:schemeClr val="dk1"/>
              </a:solidFill>
              <a:effectLst/>
              <a:latin typeface="+mn-lt"/>
              <a:ea typeface="+mn-ea"/>
              <a:cs typeface="+mn-cs"/>
            </a:rPr>
            <a:t>Jeg er enig i at effektiviteten på sigt må blive bedre... jeg har derfor</a:t>
          </a:r>
        </a:p>
        <a:p>
          <a:r>
            <a:rPr lang="en-GB" sz="1100">
              <a:solidFill>
                <a:schemeClr val="dk1"/>
              </a:solidFill>
              <a:effectLst/>
              <a:latin typeface="+mn-lt"/>
              <a:ea typeface="+mn-ea"/>
              <a:cs typeface="+mn-cs"/>
            </a:rPr>
            <a:t>lavet disse ændringer:</a:t>
          </a:r>
        </a:p>
        <a:p>
          <a:r>
            <a:rPr lang="en-GB" sz="1100">
              <a:solidFill>
                <a:schemeClr val="dk1"/>
              </a:solidFill>
              <a:effectLst/>
              <a:latin typeface="+mn-lt"/>
              <a:ea typeface="+mn-ea"/>
              <a:cs typeface="+mn-cs"/>
            </a:rPr>
            <a:t>1 kaldt tablets for tablets o.lign., og skruet lidt op for stigningsraten,</a:t>
          </a:r>
        </a:p>
        <a:p>
          <a:r>
            <a:rPr lang="en-GB" sz="1100">
              <a:solidFill>
                <a:schemeClr val="dk1"/>
              </a:solidFill>
              <a:effectLst/>
              <a:latin typeface="+mn-lt"/>
              <a:ea typeface="+mn-ea"/>
              <a:cs typeface="+mn-cs"/>
            </a:rPr>
            <a:t>2 indført "andet" med 2 apparater i den kategori i 2012 (da vi jo ikke aner</a:t>
          </a:r>
        </a:p>
        <a:p>
          <a:r>
            <a:rPr lang="en-GB" sz="1100">
              <a:solidFill>
                <a:schemeClr val="dk1"/>
              </a:solidFill>
              <a:effectLst/>
              <a:latin typeface="+mn-lt"/>
              <a:ea typeface="+mn-ea"/>
              <a:cs typeface="+mn-cs"/>
            </a:rPr>
            <a:t>hvad folk har, ud over de nævnte, men helt sikkert har en masse), plus pæn</a:t>
          </a:r>
        </a:p>
        <a:p>
          <a:r>
            <a:rPr lang="en-GB" sz="1100">
              <a:solidFill>
                <a:schemeClr val="dk1"/>
              </a:solidFill>
              <a:effectLst/>
              <a:latin typeface="+mn-lt"/>
              <a:ea typeface="+mn-ea"/>
              <a:cs typeface="+mn-cs"/>
            </a:rPr>
            <a:t>udvikling herfor også.</a:t>
          </a:r>
        </a:p>
        <a:p>
          <a:r>
            <a:rPr lang="en-GB" sz="1100">
              <a:solidFill>
                <a:schemeClr val="dk1"/>
              </a:solidFill>
              <a:effectLst/>
              <a:latin typeface="+mn-lt"/>
              <a:ea typeface="+mn-ea"/>
              <a:cs typeface="+mn-cs"/>
            </a:rPr>
            <a:t>3 anvendt den relative udvikling i bestandssummen (rk. 20) til et ny samlet</a:t>
          </a:r>
        </a:p>
        <a:p>
          <a:r>
            <a:rPr lang="en-GB" sz="1100">
              <a:solidFill>
                <a:schemeClr val="dk1"/>
              </a:solidFill>
              <a:effectLst/>
              <a:latin typeface="+mn-lt"/>
              <a:ea typeface="+mn-ea"/>
              <a:cs typeface="+mn-cs"/>
            </a:rPr>
            <a:t>udvikling (rk. 27).</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Håber det nu kan bruges...</a:t>
          </a:r>
        </a:p>
        <a:p>
          <a:r>
            <a:rPr lang="en-GB" sz="1100">
              <a:solidFill>
                <a:schemeClr val="dk1"/>
              </a:solidFill>
              <a:effectLst/>
              <a:latin typeface="+mn-lt"/>
              <a:ea typeface="+mn-ea"/>
              <a:cs typeface="+mn-cs"/>
            </a:rPr>
            <a:t>Mvh. Troels</a:t>
          </a:r>
        </a:p>
        <a:p>
          <a:endParaRPr lang="en-US" sz="1100">
            <a:solidFill>
              <a:schemeClr val="dk1"/>
            </a:solidFill>
            <a:effectLst/>
            <a:latin typeface="+mn-lt"/>
            <a:ea typeface="+mn-ea"/>
            <a:cs typeface="+mn-cs"/>
          </a:endParaRPr>
        </a:p>
        <a:p>
          <a:endParaRPr lang="en-US" sz="1100">
            <a:solidFill>
              <a:schemeClr val="dk1"/>
            </a:solidFill>
            <a:effectLst/>
            <a:latin typeface="+mn-lt"/>
            <a:ea typeface="+mn-ea"/>
            <a:cs typeface="+mn-cs"/>
          </a:endParaRPr>
        </a:p>
        <a:p>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-----Original Message-----</a:t>
          </a:r>
          <a:br>
            <a:rPr lang="en-US" sz="1100">
              <a:solidFill>
                <a:schemeClr val="dk1"/>
              </a:solidFill>
              <a:effectLst/>
              <a:latin typeface="+mn-lt"/>
              <a:ea typeface="+mn-ea"/>
              <a:cs typeface="+mn-cs"/>
            </a:rPr>
          </a:br>
          <a:r>
            <a:rPr lang="en-US" sz="1100">
              <a:solidFill>
                <a:schemeClr val="dk1"/>
              </a:solidFill>
              <a:effectLst/>
              <a:latin typeface="+mn-lt"/>
              <a:ea typeface="+mn-ea"/>
              <a:cs typeface="+mn-cs"/>
            </a:rPr>
            <a:t>From: Troels Fjordbak Larsen [mailto:tfl@it-energy.dk] </a:t>
          </a:r>
          <a:br>
            <a:rPr lang="en-US" sz="1100">
              <a:solidFill>
                <a:schemeClr val="dk1"/>
              </a:solidFill>
              <a:effectLst/>
              <a:latin typeface="+mn-lt"/>
              <a:ea typeface="+mn-ea"/>
              <a:cs typeface="+mn-cs"/>
            </a:rPr>
          </a:br>
          <a:r>
            <a:rPr lang="en-US" sz="1100">
              <a:solidFill>
                <a:schemeClr val="dk1"/>
              </a:solidFill>
              <a:effectLst/>
              <a:latin typeface="+mn-lt"/>
              <a:ea typeface="+mn-ea"/>
              <a:cs typeface="+mn-cs"/>
            </a:rPr>
            <a:t>Sent: 2. april 2014 20:44</a:t>
          </a:r>
          <a:br>
            <a:rPr lang="en-US" sz="1100">
              <a:solidFill>
                <a:schemeClr val="dk1"/>
              </a:solidFill>
              <a:effectLst/>
              <a:latin typeface="+mn-lt"/>
              <a:ea typeface="+mn-ea"/>
              <a:cs typeface="+mn-cs"/>
            </a:rPr>
          </a:br>
          <a:r>
            <a:rPr lang="en-US" sz="1100">
              <a:solidFill>
                <a:schemeClr val="dk1"/>
              </a:solidFill>
              <a:effectLst/>
              <a:latin typeface="+mn-lt"/>
              <a:ea typeface="+mn-ea"/>
              <a:cs typeface="+mn-cs"/>
            </a:rPr>
            <a:t>To: Rikke Næraa</a:t>
          </a:r>
          <a:br>
            <a:rPr lang="en-US" sz="1100">
              <a:solidFill>
                <a:schemeClr val="dk1"/>
              </a:solidFill>
              <a:effectLst/>
              <a:latin typeface="+mn-lt"/>
              <a:ea typeface="+mn-ea"/>
              <a:cs typeface="+mn-cs"/>
            </a:rPr>
          </a:br>
          <a:r>
            <a:rPr lang="en-US" sz="1100">
              <a:solidFill>
                <a:schemeClr val="dk1"/>
              </a:solidFill>
              <a:effectLst/>
              <a:latin typeface="+mn-lt"/>
              <a:ea typeface="+mn-ea"/>
              <a:cs typeface="+mn-cs"/>
            </a:rPr>
            <a:t>Subject: SV: udvkl_diversegrp.xlsx</a:t>
          </a:r>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Hejsa,</a:t>
          </a:r>
        </a:p>
        <a:p>
          <a:r>
            <a:rPr lang="en-GB" sz="1100">
              <a:solidFill>
                <a:schemeClr val="dk1"/>
              </a:solidFill>
              <a:effectLst/>
              <a:latin typeface="+mn-lt"/>
              <a:ea typeface="+mn-ea"/>
              <a:cs typeface="+mn-cs"/>
            </a:rPr>
            <a:t>Øhm, ideen var egentlig at den udvikling jeg sendte i antal, kunne bruges</a:t>
          </a:r>
        </a:p>
        <a:p>
          <a:r>
            <a:rPr lang="en-GB" sz="1100">
              <a:solidFill>
                <a:schemeClr val="dk1"/>
              </a:solidFill>
              <a:effectLst/>
              <a:latin typeface="+mn-lt"/>
              <a:ea typeface="+mn-ea"/>
              <a:cs typeface="+mn-cs"/>
            </a:rPr>
            <a:t>(relativt) på hele diversegruppens udvikling i elforbrug (som er angivet).</a:t>
          </a:r>
        </a:p>
        <a:p>
          <a:r>
            <a:rPr lang="en-GB" sz="1100">
              <a:solidFill>
                <a:schemeClr val="dk1"/>
              </a:solidFill>
              <a:effectLst/>
              <a:latin typeface="+mn-lt"/>
              <a:ea typeface="+mn-ea"/>
              <a:cs typeface="+mn-cs"/>
            </a:rPr>
            <a:t>Sådan at når du vil have udviklingen i energieffektivitet, deles</a:t>
          </a:r>
        </a:p>
        <a:p>
          <a:r>
            <a:rPr lang="en-GB" sz="1100">
              <a:solidFill>
                <a:schemeClr val="dk1"/>
              </a:solidFill>
              <a:effectLst/>
              <a:latin typeface="+mn-lt"/>
              <a:ea typeface="+mn-ea"/>
              <a:cs typeface="+mn-cs"/>
            </a:rPr>
            <a:t>energiudviklingen for diversegruppen blot med den relative udvikling i</a:t>
          </a:r>
        </a:p>
        <a:p>
          <a:r>
            <a:rPr lang="en-GB" sz="1100">
              <a:solidFill>
                <a:schemeClr val="dk1"/>
              </a:solidFill>
              <a:effectLst/>
              <a:latin typeface="+mn-lt"/>
              <a:ea typeface="+mn-ea"/>
              <a:cs typeface="+mn-cs"/>
            </a:rPr>
            <a:t>styktallet. Ok?</a:t>
          </a:r>
        </a:p>
        <a:p>
          <a:r>
            <a:rPr lang="en-GB" sz="1100">
              <a:solidFill>
                <a:schemeClr val="dk1"/>
              </a:solidFill>
              <a:effectLst/>
              <a:latin typeface="+mn-lt"/>
              <a:ea typeface="+mn-ea"/>
              <a:cs typeface="+mn-cs"/>
            </a:rPr>
            <a:t>Mvh. Troels</a:t>
          </a:r>
        </a:p>
        <a:p>
          <a:endParaRPr lang="en-GB"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ResLab/Modelling/VEDA/VEDA_Models/TIMES-DK_TRA/SubRES_TMPL/ad_beregningsmodel_version_2_1_maj_2013_(4)(1).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Wolfgang\c\temphold\TMPL_RES.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Lame12\f$\Documents%20and%20Settings\labriet\Local%20Settings\Temp\TMPL_RES.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VT_DK_APP_v1p120140303rin3.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2014%20aTIMES%20Phase2/DOCUMENTATION/2_Residential/Projections%20of%20buildings/Fremskriv.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ktion"/>
      <sheetName val="Oversigt"/>
      <sheetName val="Referencer"/>
      <sheetName val="Referencer old"/>
      <sheetName val="Kontrolpanel"/>
      <sheetName val="Resultater"/>
      <sheetName val="Log"/>
      <sheetName val="Centrale data"/>
      <sheetName val="Prisberegninger"/>
      <sheetName val="Råstoffer"/>
      <sheetName val="DistMellemprodukt"/>
      <sheetName val="TransDist"/>
      <sheetName val="Køretøjer"/>
      <sheetName val="1. g. ethanol E85"/>
      <sheetName val="2. g. ethanol E85"/>
      <sheetName val="RME"/>
      <sheetName val="Naturgas raffinering"/>
      <sheetName val="Termisk forgas bio"/>
      <sheetName val="Termisk forgas kul"/>
      <sheetName val="Diesel"/>
      <sheetName val="Benzin"/>
      <sheetName val="Biogas u. propan"/>
      <sheetName val="Biogas m. propan"/>
      <sheetName val="Ny konvertering"/>
      <sheetName val="Naturgas komprimering"/>
      <sheetName val="Biogas komprimering"/>
      <sheetName val="MeOH via katalysator"/>
      <sheetName val="Elektrolyse og komprimering"/>
      <sheetName val="Ladestation"/>
      <sheetName val="Ladestation Hybrid"/>
      <sheetName val="Diesel via katalysator"/>
      <sheetName val="DME via katalysator"/>
      <sheetName val="Importspor"/>
      <sheetName val="Std benzin motor"/>
      <sheetName val="Std diesel motor"/>
      <sheetName val="Diesel motor DME"/>
      <sheetName val="Ethanol benzin motor"/>
      <sheetName val="Tilpasset Otto motor"/>
      <sheetName val="Brændselscelle, brint motor"/>
      <sheetName val="Brændselscelle, meth motor"/>
      <sheetName val="Plugin Hybrid"/>
      <sheetName val="Elmotor"/>
      <sheetName val="Lastbil"/>
      <sheetName val="Lastbil DME"/>
      <sheetName val="Lastbil RME"/>
      <sheetName val="Lastbil Gas"/>
      <sheetName val="Bus"/>
      <sheetName val="Bus Gas"/>
      <sheetName val="Bus Hybrid"/>
    </sheetNames>
    <sheetDataSet>
      <sheetData sheetId="0"/>
      <sheetData sheetId="1"/>
      <sheetData sheetId="2"/>
      <sheetData sheetId="3"/>
      <sheetData sheetId="4"/>
      <sheetData sheetId="5"/>
      <sheetData sheetId="6"/>
      <sheetData sheetId="7">
        <row r="32">
          <cell r="C32">
            <v>0.05</v>
          </cell>
        </row>
        <row r="34">
          <cell r="C34">
            <v>7.45</v>
          </cell>
        </row>
      </sheetData>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EA Data"/>
      <sheetName val="E&amp;D Drivers"/>
      <sheetName val="AGR_Fuels"/>
      <sheetName val="AGR"/>
      <sheetName val="RES_Fuels"/>
      <sheetName val="RH1"/>
      <sheetName val="RH2"/>
      <sheetName val="RH3"/>
      <sheetName val="RH4"/>
      <sheetName val="RC1"/>
      <sheetName val="RC2"/>
      <sheetName val="RC3"/>
      <sheetName val="RC4"/>
      <sheetName val="RHW"/>
      <sheetName val="RRF"/>
      <sheetName val="RCW"/>
      <sheetName val="RCD"/>
      <sheetName val="RK1"/>
      <sheetName val="RK2"/>
      <sheetName val="RK3"/>
      <sheetName val="RK4"/>
      <sheetName val="RDW"/>
      <sheetName val="RME"/>
      <sheetName val="RL1"/>
      <sheetName val="RL2"/>
      <sheetName val="RL3"/>
      <sheetName val="RL4"/>
      <sheetName val="COM_Fuels"/>
      <sheetName val="CH1"/>
      <sheetName val="CH2"/>
      <sheetName val="CH3"/>
      <sheetName val="CH4"/>
      <sheetName val="CC1"/>
      <sheetName val="CC2"/>
      <sheetName val="CC3"/>
      <sheetName val="CC4"/>
      <sheetName val="CHW"/>
      <sheetName val="CAA"/>
      <sheetName val="CLA"/>
      <sheetName val="ElastPar"/>
      <sheetName val="Conversion Factors"/>
      <sheetName val="Intro"/>
      <sheetName val="TechRep"/>
      <sheetName val="Other_HYDRO"/>
      <sheetName val="Other_NUCL"/>
      <sheetName val="Other_THERM"/>
      <sheetName val="Other_CHP"/>
      <sheetName val="Other_RENEW"/>
      <sheetName val="Other_HEAT"/>
      <sheetName val="ELC_FUELS"/>
      <sheetName val="ELC"/>
      <sheetName val="HEAT"/>
      <sheetName val="CHP"/>
      <sheetName val="ELC_EMI"/>
      <sheetName val="Constant Table"/>
      <sheetName val="ANS_ITEMS_DEL"/>
      <sheetName val="ANS_ITEMS"/>
      <sheetName val="ANS_TIDDATA"/>
      <sheetName val="ANS_TSDATA"/>
    </sheetNames>
    <sheetDataSet>
      <sheetData sheetId="0" refreshError="1"/>
      <sheetData sheetId="1" refreshError="1"/>
      <sheetData sheetId="2" refreshError="1">
        <row r="2">
          <cell r="A2" t="str">
            <v>^FI_ST: TCH, PRC</v>
          </cell>
        </row>
      </sheetData>
      <sheetData sheetId="3"/>
      <sheetData sheetId="4" refreshError="1"/>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refreshError="1"/>
      <sheetData sheetId="28"/>
      <sheetData sheetId="29"/>
      <sheetData sheetId="30"/>
      <sheetData sheetId="31"/>
      <sheetData sheetId="32"/>
      <sheetData sheetId="33"/>
      <sheetData sheetId="34"/>
      <sheetData sheetId="35"/>
      <sheetData sheetId="36"/>
      <sheetData sheetId="37"/>
      <sheetData sheetId="38"/>
      <sheetData sheetId="39" refreshError="1"/>
      <sheetData sheetId="40" refreshError="1"/>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EA Data"/>
      <sheetName val="E&amp;D Drivers"/>
      <sheetName val="AGR_Fuels"/>
      <sheetName val="AGR"/>
      <sheetName val="RES_Fuels"/>
      <sheetName val="RH1"/>
      <sheetName val="RH2"/>
      <sheetName val="RH3"/>
      <sheetName val="RH4"/>
      <sheetName val="RC1"/>
      <sheetName val="RC2"/>
      <sheetName val="RC3"/>
      <sheetName val="RC4"/>
      <sheetName val="RHW"/>
      <sheetName val="RRF"/>
      <sheetName val="RCW"/>
      <sheetName val="RCD"/>
      <sheetName val="RK1"/>
      <sheetName val="RK2"/>
      <sheetName val="RK3"/>
      <sheetName val="RK4"/>
      <sheetName val="RDW"/>
      <sheetName val="REA"/>
      <sheetName val="ROT"/>
      <sheetName val="RL1"/>
      <sheetName val="RL2"/>
      <sheetName val="RL3"/>
      <sheetName val="RL4"/>
      <sheetName val="COM_Fuels"/>
      <sheetName val="CH1"/>
      <sheetName val="CH2"/>
      <sheetName val="CH3"/>
      <sheetName val="CH4"/>
      <sheetName val="CC1"/>
      <sheetName val="CC2"/>
      <sheetName val="CC3"/>
      <sheetName val="CC4"/>
      <sheetName val="CHW"/>
      <sheetName val="CLA"/>
      <sheetName val="CCK"/>
      <sheetName val="CRF"/>
      <sheetName val="COE"/>
      <sheetName val="COT"/>
      <sheetName val="ElastPar"/>
      <sheetName val="Conversion Factors"/>
      <sheetName val="ANS_ITEMS"/>
      <sheetName val="ANS_TIDDATA"/>
      <sheetName val="ANS_TSDATA"/>
      <sheetName val="AGR_Emi"/>
      <sheetName val="RES_Emi"/>
      <sheetName val="COM_Emi"/>
    </sheetNames>
    <sheetDataSet>
      <sheetData sheetId="0"/>
      <sheetData sheetId="1"/>
      <sheetData sheetId="2" refreshError="1">
        <row r="2">
          <cell r="A2" t="str">
            <v>^FI_ST: TCH, PRC</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refreshError="1"/>
      <sheetData sheetId="49" refreshError="1"/>
      <sheetData sheetId="5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FILL"/>
      <sheetName val="Legend"/>
      <sheetName val="Processes"/>
      <sheetName val="Commodities"/>
      <sheetName val="App_DB"/>
      <sheetName val="App_MB"/>
      <sheetName val="Dem"/>
      <sheetName val="doc App_DB and MB"/>
      <sheetName val="data deta bui "/>
      <sheetName val="data multis bui"/>
      <sheetName val="2012"/>
      <sheetName val="Overview"/>
      <sheetName val="Sheet2"/>
    </sheetNames>
    <sheetDataSet>
      <sheetData sheetId="0"/>
      <sheetData sheetId="1"/>
      <sheetData sheetId="2"/>
      <sheetData sheetId="3"/>
      <sheetData sheetId="4">
        <row r="7">
          <cell r="E7">
            <v>3542.1605520556946</v>
          </cell>
          <cell r="F7">
            <v>5924.8303511987542</v>
          </cell>
        </row>
        <row r="8">
          <cell r="E8">
            <v>3077.717664312031</v>
          </cell>
          <cell r="F8">
            <v>5147.975299807852</v>
          </cell>
        </row>
        <row r="9">
          <cell r="E9">
            <v>3806.6694694070306</v>
          </cell>
          <cell r="F9">
            <v>6367.2638430336774</v>
          </cell>
        </row>
        <row r="10">
          <cell r="E10">
            <v>16528.111424032832</v>
          </cell>
          <cell r="F10">
            <v>27645.911238064302</v>
          </cell>
        </row>
        <row r="11">
          <cell r="E11">
            <v>3406.1510483874454</v>
          </cell>
          <cell r="F11">
            <v>5697.3326916368642</v>
          </cell>
        </row>
        <row r="12">
          <cell r="E12">
            <v>1309.5941166247983</v>
          </cell>
          <cell r="F12">
            <v>2190.5057255032989</v>
          </cell>
        </row>
        <row r="13">
          <cell r="E13">
            <v>1479.132919675611</v>
          </cell>
          <cell r="F13">
            <v>2474.0865037484882</v>
          </cell>
        </row>
      </sheetData>
      <sheetData sheetId="5">
        <row r="7">
          <cell r="E7">
            <v>2940.7377850310263</v>
          </cell>
          <cell r="F7">
            <v>1988.8471980164925</v>
          </cell>
        </row>
        <row r="8">
          <cell r="E8">
            <v>2728.7142212707645</v>
          </cell>
          <cell r="F8">
            <v>1845.4537704064144</v>
          </cell>
        </row>
        <row r="9">
          <cell r="E9">
            <v>2848.6430749730589</v>
          </cell>
          <cell r="F9">
            <v>1926.5627240374577</v>
          </cell>
        </row>
        <row r="10">
          <cell r="E10">
            <v>9536.2196485779768</v>
          </cell>
          <cell r="F10">
            <v>6449.4304199053331</v>
          </cell>
        </row>
        <row r="11">
          <cell r="E11">
            <v>2140.1080696781996</v>
          </cell>
          <cell r="F11">
            <v>1447.3741791932887</v>
          </cell>
        </row>
        <row r="12">
          <cell r="E12">
            <v>988.95922548450812</v>
          </cell>
          <cell r="F12">
            <v>668.84194659221305</v>
          </cell>
        </row>
        <row r="13">
          <cell r="E13">
            <v>769.06949069432801</v>
          </cell>
          <cell r="F13">
            <v>520.12855734135007</v>
          </cell>
        </row>
      </sheetData>
      <sheetData sheetId="6"/>
      <sheetData sheetId="7"/>
      <sheetData sheetId="8"/>
      <sheetData sheetId="9"/>
      <sheetData sheetId="10"/>
      <sheetData sheetId="11"/>
      <sheetData sheetId="12"/>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remskriv_antal"/>
      <sheetName val="Fremskriv_m2"/>
      <sheetName val="check befolkningstal"/>
      <sheetName val="check bolig antal"/>
      <sheetName val="check bolig m2"/>
      <sheetName val="Data Fremskriv_antal"/>
      <sheetName val="Data Fremskriv_m2"/>
    </sheetNames>
    <sheetDataSet>
      <sheetData sheetId="0">
        <row r="16">
          <cell r="C16">
            <v>605090.07922449103</v>
          </cell>
        </row>
        <row r="28">
          <cell r="A28" t="str">
            <v xml:space="preserve">Number of households development in </v>
          </cell>
          <cell r="C28">
            <v>2010</v>
          </cell>
          <cell r="D28">
            <v>2012</v>
          </cell>
          <cell r="E28">
            <v>2015</v>
          </cell>
          <cell r="F28">
            <v>2020</v>
          </cell>
          <cell r="G28">
            <v>2025</v>
          </cell>
          <cell r="H28">
            <v>2030</v>
          </cell>
          <cell r="I28">
            <v>2035</v>
          </cell>
          <cell r="J28">
            <v>2040</v>
          </cell>
          <cell r="K28">
            <v>2045</v>
          </cell>
          <cell r="L28">
            <v>2050</v>
          </cell>
        </row>
        <row r="29">
          <cell r="A29" t="str">
            <v>DKE</v>
          </cell>
          <cell r="B29" t="str">
            <v>Multi-family building</v>
          </cell>
          <cell r="C29">
            <v>0.98231557826768057</v>
          </cell>
          <cell r="D29">
            <v>1</v>
          </cell>
          <cell r="E29">
            <v>1.026526632598479</v>
          </cell>
          <cell r="F29">
            <v>1.0749507555301652</v>
          </cell>
          <cell r="G29">
            <v>1.117348539881609</v>
          </cell>
          <cell r="H29">
            <v>1.1562960577207382</v>
          </cell>
          <cell r="I29">
            <v>1.1871719645831615</v>
          </cell>
          <cell r="J29">
            <v>1.2174068535197016</v>
          </cell>
          <cell r="K29">
            <v>1.2478356784058295</v>
          </cell>
          <cell r="L29">
            <v>1.2784837305645957</v>
          </cell>
        </row>
        <row r="30">
          <cell r="B30" t="str">
            <v>Single-family building</v>
          </cell>
          <cell r="C30">
            <v>0.98806937170563958</v>
          </cell>
          <cell r="D30">
            <v>1</v>
          </cell>
          <cell r="E30">
            <v>1.0178959424415408</v>
          </cell>
          <cell r="F30">
            <v>1.0368071864620032</v>
          </cell>
          <cell r="G30">
            <v>1.054852183869458</v>
          </cell>
          <cell r="H30">
            <v>1.069358728208718</v>
          </cell>
          <cell r="I30">
            <v>1.0802604336245571</v>
          </cell>
          <cell r="J30">
            <v>1.0864199418244509</v>
          </cell>
          <cell r="K30">
            <v>1.0951376727861695</v>
          </cell>
          <cell r="L30">
            <v>1.1071212019990386</v>
          </cell>
        </row>
        <row r="31">
          <cell r="A31" t="str">
            <v>DKW</v>
          </cell>
          <cell r="B31" t="str">
            <v>Multi-family building</v>
          </cell>
          <cell r="C31">
            <v>0.9841251696997928</v>
          </cell>
          <cell r="D31">
            <v>1</v>
          </cell>
          <cell r="E31">
            <v>1.0238122454503109</v>
          </cell>
          <cell r="F31">
            <v>1.0641351135546686</v>
          </cell>
          <cell r="G31">
            <v>1.093545523903293</v>
          </cell>
          <cell r="H31">
            <v>1.119666544355856</v>
          </cell>
          <cell r="I31">
            <v>1.1332938901133505</v>
          </cell>
          <cell r="J31">
            <v>1.1465871440907782</v>
          </cell>
          <cell r="K31">
            <v>1.1627212774712143</v>
          </cell>
          <cell r="L31">
            <v>1.1788800847920069</v>
          </cell>
        </row>
        <row r="32">
          <cell r="B32" t="str">
            <v>Single-family building</v>
          </cell>
          <cell r="C32">
            <v>0.987752154645689</v>
          </cell>
          <cell r="D32">
            <v>1</v>
          </cell>
          <cell r="E32">
            <v>1.0183717680314668</v>
          </cell>
          <cell r="F32">
            <v>1.0369496177197397</v>
          </cell>
          <cell r="G32">
            <v>1.051470987568867</v>
          </cell>
          <cell r="H32">
            <v>1.0603004632096686</v>
          </cell>
          <cell r="I32">
            <v>1.0646901197661374</v>
          </cell>
          <cell r="J32">
            <v>1.0621838562190011</v>
          </cell>
          <cell r="K32">
            <v>1.0599538049158781</v>
          </cell>
          <cell r="L32">
            <v>1.0579622153025048</v>
          </cell>
        </row>
      </sheetData>
      <sheetData sheetId="1" refreshError="1"/>
      <sheetData sheetId="2" refreshError="1"/>
      <sheetData sheetId="3" refreshError="1"/>
      <sheetData sheetId="4" refreshError="1"/>
      <sheetData sheetId="5" refreshError="1"/>
      <sheetData sheetId="6"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4.x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5.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75"/>
  <sheetViews>
    <sheetView topLeftCell="B1" workbookViewId="0">
      <pane ySplit="3" topLeftCell="A57" activePane="bottomLeft" state="frozen"/>
      <selection pane="bottomLeft" activeCell="S79" sqref="S79"/>
    </sheetView>
  </sheetViews>
  <sheetFormatPr defaultRowHeight="15" x14ac:dyDescent="0.25"/>
  <cols>
    <col min="1" max="1" width="42.28515625" customWidth="1"/>
    <col min="2" max="2" width="14.7109375" bestFit="1" customWidth="1"/>
    <col min="5" max="5" width="11.5703125" bestFit="1" customWidth="1"/>
    <col min="6" max="6" width="13.7109375" bestFit="1" customWidth="1"/>
    <col min="7" max="7" width="11.5703125" bestFit="1" customWidth="1"/>
  </cols>
  <sheetData>
    <row r="1" spans="1:7" ht="15" customHeight="1" x14ac:dyDescent="0.25">
      <c r="D1" s="118" t="s">
        <v>83</v>
      </c>
      <c r="E1" s="118"/>
      <c r="F1" s="118" t="s">
        <v>84</v>
      </c>
      <c r="G1" s="118"/>
    </row>
    <row r="2" spans="1:7" ht="30.75" thickBot="1" x14ac:dyDescent="0.3">
      <c r="A2" s="1" t="s">
        <v>78</v>
      </c>
      <c r="B2" s="1" t="s">
        <v>79</v>
      </c>
      <c r="C2" s="2" t="s">
        <v>80</v>
      </c>
      <c r="D2" s="2" t="s">
        <v>81</v>
      </c>
      <c r="E2" s="2" t="s">
        <v>82</v>
      </c>
      <c r="F2" s="2" t="s">
        <v>81</v>
      </c>
      <c r="G2" s="2" t="s">
        <v>82</v>
      </c>
    </row>
    <row r="3" spans="1:7" x14ac:dyDescent="0.25">
      <c r="A3" s="29"/>
      <c r="B3" s="29"/>
      <c r="C3" s="30" t="s">
        <v>113</v>
      </c>
      <c r="D3" s="30" t="s">
        <v>112</v>
      </c>
      <c r="E3" s="30" t="s">
        <v>114</v>
      </c>
      <c r="F3" s="30" t="s">
        <v>112</v>
      </c>
      <c r="G3" s="30" t="s">
        <v>114</v>
      </c>
    </row>
    <row r="4" spans="1:7" x14ac:dyDescent="0.25">
      <c r="A4" t="s">
        <v>11</v>
      </c>
      <c r="B4" t="s">
        <v>86</v>
      </c>
      <c r="C4">
        <v>4</v>
      </c>
      <c r="D4">
        <v>67</v>
      </c>
      <c r="E4">
        <v>134</v>
      </c>
      <c r="F4">
        <v>81</v>
      </c>
      <c r="G4">
        <v>129</v>
      </c>
    </row>
    <row r="5" spans="1:7" x14ac:dyDescent="0.25">
      <c r="A5" t="s">
        <v>16</v>
      </c>
      <c r="B5" t="s">
        <v>86</v>
      </c>
      <c r="C5">
        <v>3</v>
      </c>
      <c r="D5" s="3">
        <v>61</v>
      </c>
      <c r="E5">
        <v>236</v>
      </c>
      <c r="F5">
        <v>90</v>
      </c>
      <c r="G5">
        <v>236</v>
      </c>
    </row>
    <row r="6" spans="1:7" x14ac:dyDescent="0.25">
      <c r="A6" s="51" t="s">
        <v>17</v>
      </c>
      <c r="B6" s="51" t="s">
        <v>86</v>
      </c>
      <c r="C6" s="51">
        <v>0</v>
      </c>
      <c r="D6" s="51">
        <v>0</v>
      </c>
      <c r="E6" s="51">
        <v>0</v>
      </c>
      <c r="F6" s="51">
        <v>0</v>
      </c>
      <c r="G6" s="51">
        <v>0</v>
      </c>
    </row>
    <row r="7" spans="1:7" x14ac:dyDescent="0.25">
      <c r="A7" t="s">
        <v>20</v>
      </c>
      <c r="B7" t="s">
        <v>86</v>
      </c>
      <c r="C7">
        <v>4</v>
      </c>
      <c r="D7">
        <v>51</v>
      </c>
      <c r="E7">
        <v>22</v>
      </c>
      <c r="F7">
        <v>56</v>
      </c>
      <c r="G7">
        <v>22</v>
      </c>
    </row>
    <row r="8" spans="1:7" x14ac:dyDescent="0.25">
      <c r="A8" t="s">
        <v>24</v>
      </c>
      <c r="B8" t="s">
        <v>86</v>
      </c>
      <c r="C8">
        <v>4</v>
      </c>
      <c r="D8">
        <v>17</v>
      </c>
      <c r="E8">
        <v>73</v>
      </c>
      <c r="F8">
        <v>22</v>
      </c>
      <c r="G8">
        <v>73</v>
      </c>
    </row>
    <row r="9" spans="1:7" x14ac:dyDescent="0.25">
      <c r="A9" t="s">
        <v>25</v>
      </c>
      <c r="B9" t="s">
        <v>86</v>
      </c>
      <c r="C9">
        <v>4</v>
      </c>
      <c r="D9" s="3">
        <v>128</v>
      </c>
      <c r="E9">
        <v>61</v>
      </c>
      <c r="F9">
        <v>162</v>
      </c>
      <c r="G9">
        <v>50</v>
      </c>
    </row>
    <row r="10" spans="1:7" x14ac:dyDescent="0.25">
      <c r="A10" s="51" t="s">
        <v>26</v>
      </c>
      <c r="B10" t="s">
        <v>86</v>
      </c>
      <c r="C10" s="51">
        <v>0</v>
      </c>
      <c r="D10" s="51">
        <v>0</v>
      </c>
      <c r="E10" s="51">
        <v>0</v>
      </c>
      <c r="F10" s="51">
        <v>0</v>
      </c>
      <c r="G10" s="51">
        <v>0</v>
      </c>
    </row>
    <row r="11" spans="1:7" x14ac:dyDescent="0.25">
      <c r="A11" t="s">
        <v>27</v>
      </c>
      <c r="B11" t="s">
        <v>86</v>
      </c>
      <c r="C11">
        <v>4</v>
      </c>
      <c r="D11">
        <v>14</v>
      </c>
      <c r="E11">
        <v>100</v>
      </c>
      <c r="F11">
        <v>19</v>
      </c>
      <c r="G11">
        <v>100</v>
      </c>
    </row>
    <row r="12" spans="1:7" x14ac:dyDescent="0.25">
      <c r="A12" t="s">
        <v>30</v>
      </c>
      <c r="B12" t="s">
        <v>86</v>
      </c>
      <c r="C12">
        <v>4</v>
      </c>
      <c r="D12">
        <v>65</v>
      </c>
      <c r="E12">
        <v>15</v>
      </c>
      <c r="F12">
        <v>73</v>
      </c>
      <c r="G12">
        <v>15</v>
      </c>
    </row>
    <row r="13" spans="1:7" x14ac:dyDescent="0.25">
      <c r="A13" t="s">
        <v>32</v>
      </c>
      <c r="B13" t="s">
        <v>86</v>
      </c>
      <c r="C13">
        <v>4</v>
      </c>
      <c r="D13">
        <v>9</v>
      </c>
      <c r="E13">
        <v>43</v>
      </c>
      <c r="F13">
        <v>11</v>
      </c>
      <c r="G13">
        <v>44</v>
      </c>
    </row>
    <row r="14" spans="1:7" x14ac:dyDescent="0.25">
      <c r="A14" t="s">
        <v>39</v>
      </c>
      <c r="B14" t="s">
        <v>86</v>
      </c>
      <c r="C14">
        <v>4</v>
      </c>
      <c r="D14">
        <v>74</v>
      </c>
      <c r="E14">
        <v>71</v>
      </c>
      <c r="F14">
        <v>85</v>
      </c>
      <c r="G14">
        <v>90</v>
      </c>
    </row>
    <row r="15" spans="1:7" x14ac:dyDescent="0.25">
      <c r="A15" t="s">
        <v>0</v>
      </c>
      <c r="B15" t="s">
        <v>1</v>
      </c>
      <c r="C15">
        <v>4</v>
      </c>
      <c r="D15">
        <v>52</v>
      </c>
      <c r="E15">
        <v>36</v>
      </c>
      <c r="F15">
        <v>69</v>
      </c>
      <c r="G15">
        <v>37</v>
      </c>
    </row>
    <row r="16" spans="1:7" x14ac:dyDescent="0.25">
      <c r="A16" t="s">
        <v>2</v>
      </c>
      <c r="B16" t="s">
        <v>1</v>
      </c>
      <c r="C16">
        <v>15</v>
      </c>
      <c r="D16">
        <v>73</v>
      </c>
      <c r="E16">
        <v>45</v>
      </c>
      <c r="F16">
        <v>94</v>
      </c>
      <c r="G16">
        <v>54</v>
      </c>
    </row>
    <row r="17" spans="1:7" x14ac:dyDescent="0.25">
      <c r="A17" t="s">
        <v>3</v>
      </c>
      <c r="B17" t="s">
        <v>1</v>
      </c>
      <c r="C17">
        <v>14</v>
      </c>
      <c r="D17">
        <v>77.16</v>
      </c>
      <c r="E17">
        <v>85</v>
      </c>
      <c r="F17">
        <v>83.09</v>
      </c>
      <c r="G17">
        <v>110</v>
      </c>
    </row>
    <row r="18" spans="1:7" x14ac:dyDescent="0.25">
      <c r="A18" s="51" t="s">
        <v>4</v>
      </c>
      <c r="B18" t="s">
        <v>1</v>
      </c>
      <c r="C18" s="51">
        <v>0</v>
      </c>
      <c r="D18" s="51">
        <v>0</v>
      </c>
      <c r="E18" s="51">
        <v>0</v>
      </c>
      <c r="F18" s="51">
        <v>0</v>
      </c>
      <c r="G18" s="51">
        <v>0</v>
      </c>
    </row>
    <row r="19" spans="1:7" x14ac:dyDescent="0.25">
      <c r="A19" t="s">
        <v>5</v>
      </c>
      <c r="B19" t="s">
        <v>1</v>
      </c>
      <c r="C19">
        <v>19</v>
      </c>
      <c r="D19">
        <v>82.8</v>
      </c>
      <c r="E19">
        <v>162</v>
      </c>
      <c r="F19">
        <v>97.37</v>
      </c>
      <c r="G19">
        <v>184</v>
      </c>
    </row>
    <row r="20" spans="1:7" x14ac:dyDescent="0.25">
      <c r="A20" s="51" t="s">
        <v>6</v>
      </c>
      <c r="B20" t="s">
        <v>1</v>
      </c>
      <c r="C20" s="51">
        <v>0</v>
      </c>
      <c r="D20" s="51">
        <v>0</v>
      </c>
      <c r="E20" s="51">
        <v>0</v>
      </c>
      <c r="F20" s="51">
        <v>0</v>
      </c>
      <c r="G20" s="51">
        <v>0</v>
      </c>
    </row>
    <row r="21" spans="1:7" x14ac:dyDescent="0.25">
      <c r="A21" t="s">
        <v>7</v>
      </c>
      <c r="B21" t="s">
        <v>1</v>
      </c>
      <c r="C21">
        <v>4</v>
      </c>
      <c r="D21">
        <v>86</v>
      </c>
      <c r="E21">
        <v>25</v>
      </c>
      <c r="F21">
        <v>86</v>
      </c>
      <c r="G21">
        <v>25</v>
      </c>
    </row>
    <row r="22" spans="1:7" x14ac:dyDescent="0.25">
      <c r="A22" t="s">
        <v>8</v>
      </c>
      <c r="B22" t="s">
        <v>1</v>
      </c>
      <c r="C22">
        <v>4</v>
      </c>
      <c r="D22">
        <v>14</v>
      </c>
      <c r="E22">
        <v>25</v>
      </c>
      <c r="F22">
        <v>13</v>
      </c>
      <c r="G22">
        <v>25</v>
      </c>
    </row>
    <row r="23" spans="1:7" x14ac:dyDescent="0.25">
      <c r="A23" t="s">
        <v>9</v>
      </c>
      <c r="B23" t="s">
        <v>1</v>
      </c>
      <c r="C23">
        <v>10</v>
      </c>
      <c r="D23">
        <v>66</v>
      </c>
      <c r="E23">
        <v>22</v>
      </c>
      <c r="F23">
        <v>78</v>
      </c>
      <c r="G23">
        <v>25</v>
      </c>
    </row>
    <row r="24" spans="1:7" x14ac:dyDescent="0.25">
      <c r="A24" s="51" t="s">
        <v>10</v>
      </c>
      <c r="B24" t="s">
        <v>1</v>
      </c>
      <c r="C24" s="51">
        <v>0</v>
      </c>
      <c r="D24" s="51">
        <v>0</v>
      </c>
      <c r="E24" s="51">
        <v>0</v>
      </c>
      <c r="F24" s="51">
        <v>0</v>
      </c>
      <c r="G24" s="51">
        <v>0</v>
      </c>
    </row>
    <row r="25" spans="1:7" x14ac:dyDescent="0.25">
      <c r="A25" t="s">
        <v>13</v>
      </c>
      <c r="B25" t="s">
        <v>12</v>
      </c>
      <c r="C25">
        <v>14</v>
      </c>
      <c r="D25">
        <v>0.01</v>
      </c>
      <c r="E25">
        <v>50</v>
      </c>
      <c r="F25">
        <v>0.01</v>
      </c>
      <c r="G25">
        <v>50</v>
      </c>
    </row>
    <row r="26" spans="1:7" x14ac:dyDescent="0.25">
      <c r="A26" t="s">
        <v>14</v>
      </c>
      <c r="B26" t="s">
        <v>12</v>
      </c>
      <c r="C26">
        <v>4</v>
      </c>
      <c r="D26">
        <v>23</v>
      </c>
      <c r="E26">
        <v>11</v>
      </c>
      <c r="F26">
        <v>25</v>
      </c>
      <c r="G26">
        <v>11</v>
      </c>
    </row>
    <row r="27" spans="1:7" x14ac:dyDescent="0.25">
      <c r="A27" t="s">
        <v>15</v>
      </c>
      <c r="B27" t="s">
        <v>12</v>
      </c>
      <c r="C27">
        <v>3</v>
      </c>
      <c r="D27">
        <v>12.98</v>
      </c>
      <c r="E27">
        <v>114</v>
      </c>
      <c r="F27">
        <v>42</v>
      </c>
      <c r="G27">
        <v>150</v>
      </c>
    </row>
    <row r="28" spans="1:7" x14ac:dyDescent="0.25">
      <c r="A28" t="s">
        <v>18</v>
      </c>
      <c r="B28" t="s">
        <v>12</v>
      </c>
      <c r="C28">
        <v>4</v>
      </c>
      <c r="D28">
        <v>9</v>
      </c>
      <c r="E28">
        <v>17</v>
      </c>
      <c r="F28">
        <v>14</v>
      </c>
      <c r="G28">
        <v>18</v>
      </c>
    </row>
    <row r="29" spans="1:7" x14ac:dyDescent="0.25">
      <c r="A29" t="s">
        <v>19</v>
      </c>
      <c r="B29" t="s">
        <v>12</v>
      </c>
      <c r="C29">
        <v>4</v>
      </c>
      <c r="D29">
        <v>77</v>
      </c>
      <c r="E29">
        <v>20</v>
      </c>
      <c r="F29">
        <v>95</v>
      </c>
      <c r="G29">
        <v>20</v>
      </c>
    </row>
    <row r="30" spans="1:7" x14ac:dyDescent="0.25">
      <c r="A30" t="s">
        <v>21</v>
      </c>
      <c r="B30" t="s">
        <v>12</v>
      </c>
      <c r="C30">
        <v>4</v>
      </c>
      <c r="D30">
        <v>10.41</v>
      </c>
      <c r="E30">
        <v>125</v>
      </c>
      <c r="F30">
        <v>16.84</v>
      </c>
      <c r="G30">
        <v>125</v>
      </c>
    </row>
    <row r="31" spans="1:7" x14ac:dyDescent="0.25">
      <c r="A31" t="s">
        <v>22</v>
      </c>
      <c r="B31" t="s">
        <v>12</v>
      </c>
      <c r="C31">
        <v>4</v>
      </c>
      <c r="D31">
        <v>15.09</v>
      </c>
      <c r="E31">
        <v>26</v>
      </c>
      <c r="F31">
        <v>24.41</v>
      </c>
      <c r="G31">
        <v>26</v>
      </c>
    </row>
    <row r="32" spans="1:7" x14ac:dyDescent="0.25">
      <c r="A32" t="s">
        <v>23</v>
      </c>
      <c r="B32" t="s">
        <v>12</v>
      </c>
      <c r="C32">
        <v>4</v>
      </c>
      <c r="D32">
        <v>8.5</v>
      </c>
      <c r="E32">
        <v>125</v>
      </c>
      <c r="F32">
        <v>13</v>
      </c>
      <c r="G32">
        <v>125</v>
      </c>
    </row>
    <row r="33" spans="1:7" x14ac:dyDescent="0.25">
      <c r="A33" t="s">
        <v>28</v>
      </c>
      <c r="B33" t="s">
        <v>12</v>
      </c>
      <c r="C33">
        <v>7</v>
      </c>
      <c r="D33">
        <v>72.510000000000005</v>
      </c>
      <c r="E33">
        <v>305</v>
      </c>
      <c r="F33">
        <v>105.71</v>
      </c>
      <c r="G33">
        <v>305</v>
      </c>
    </row>
    <row r="34" spans="1:7" x14ac:dyDescent="0.25">
      <c r="A34" t="s">
        <v>29</v>
      </c>
      <c r="B34" t="s">
        <v>12</v>
      </c>
      <c r="C34">
        <v>7</v>
      </c>
      <c r="D34">
        <v>25</v>
      </c>
      <c r="E34">
        <v>209</v>
      </c>
      <c r="F34">
        <v>36</v>
      </c>
      <c r="G34">
        <v>199</v>
      </c>
    </row>
    <row r="35" spans="1:7" x14ac:dyDescent="0.25">
      <c r="A35" t="s">
        <v>31</v>
      </c>
      <c r="B35" t="s">
        <v>12</v>
      </c>
      <c r="C35">
        <v>7</v>
      </c>
      <c r="D35">
        <v>31.95</v>
      </c>
      <c r="E35">
        <v>439</v>
      </c>
      <c r="F35">
        <v>45.14</v>
      </c>
      <c r="G35">
        <v>437</v>
      </c>
    </row>
    <row r="36" spans="1:7" x14ac:dyDescent="0.25">
      <c r="A36" t="s">
        <v>33</v>
      </c>
      <c r="B36" t="s">
        <v>12</v>
      </c>
      <c r="C36">
        <v>4</v>
      </c>
      <c r="D36">
        <v>22</v>
      </c>
      <c r="E36">
        <v>198</v>
      </c>
      <c r="F36">
        <v>33.92</v>
      </c>
      <c r="G36">
        <v>197</v>
      </c>
    </row>
    <row r="37" spans="1:7" x14ac:dyDescent="0.25">
      <c r="A37" t="s">
        <v>34</v>
      </c>
      <c r="B37" t="s">
        <v>12</v>
      </c>
      <c r="C37">
        <v>10</v>
      </c>
      <c r="D37">
        <v>84.81</v>
      </c>
      <c r="E37">
        <v>75</v>
      </c>
      <c r="F37">
        <v>87.78</v>
      </c>
      <c r="G37">
        <v>100</v>
      </c>
    </row>
    <row r="38" spans="1:7" x14ac:dyDescent="0.25">
      <c r="A38" s="51" t="s">
        <v>35</v>
      </c>
      <c r="B38" t="s">
        <v>12</v>
      </c>
      <c r="C38" s="51">
        <v>0</v>
      </c>
      <c r="D38" s="51">
        <v>0</v>
      </c>
      <c r="E38" s="51">
        <v>0</v>
      </c>
      <c r="F38" s="51">
        <v>0</v>
      </c>
      <c r="G38" s="51">
        <v>0</v>
      </c>
    </row>
    <row r="39" spans="1:7" x14ac:dyDescent="0.25">
      <c r="A39" t="s">
        <v>36</v>
      </c>
      <c r="B39" t="s">
        <v>12</v>
      </c>
      <c r="C39">
        <v>4</v>
      </c>
      <c r="D39">
        <v>27</v>
      </c>
      <c r="E39">
        <v>100</v>
      </c>
      <c r="F39">
        <v>37</v>
      </c>
      <c r="G39">
        <v>100</v>
      </c>
    </row>
    <row r="40" spans="1:7" x14ac:dyDescent="0.25">
      <c r="A40" t="s">
        <v>37</v>
      </c>
      <c r="B40" t="s">
        <v>12</v>
      </c>
      <c r="C40">
        <v>10</v>
      </c>
      <c r="D40">
        <v>51.52</v>
      </c>
      <c r="E40">
        <v>13</v>
      </c>
      <c r="F40">
        <v>67.92</v>
      </c>
      <c r="G40">
        <v>13</v>
      </c>
    </row>
    <row r="41" spans="1:7" x14ac:dyDescent="0.25">
      <c r="A41" t="s">
        <v>38</v>
      </c>
      <c r="B41" t="s">
        <v>12</v>
      </c>
      <c r="C41" s="51">
        <v>0</v>
      </c>
      <c r="D41" s="51">
        <v>0</v>
      </c>
      <c r="E41" s="51">
        <v>0</v>
      </c>
      <c r="F41" s="51">
        <v>0</v>
      </c>
      <c r="G41" s="51">
        <v>0</v>
      </c>
    </row>
    <row r="42" spans="1:7" x14ac:dyDescent="0.25">
      <c r="A42" t="s">
        <v>40</v>
      </c>
      <c r="B42" t="s">
        <v>41</v>
      </c>
      <c r="C42">
        <v>13</v>
      </c>
      <c r="D42">
        <v>1.69</v>
      </c>
      <c r="E42">
        <v>374</v>
      </c>
      <c r="F42">
        <v>22.29</v>
      </c>
      <c r="G42">
        <v>363</v>
      </c>
    </row>
    <row r="43" spans="1:7" x14ac:dyDescent="0.25">
      <c r="A43" t="s">
        <v>42</v>
      </c>
      <c r="B43" t="s">
        <v>41</v>
      </c>
      <c r="C43">
        <v>15</v>
      </c>
      <c r="D43" t="s">
        <v>85</v>
      </c>
      <c r="E43" t="s">
        <v>85</v>
      </c>
      <c r="F43">
        <v>9.8699999999999992</v>
      </c>
      <c r="G43">
        <v>312</v>
      </c>
    </row>
    <row r="44" spans="1:7" x14ac:dyDescent="0.25">
      <c r="A44" t="s">
        <v>43</v>
      </c>
      <c r="B44" t="s">
        <v>41</v>
      </c>
      <c r="C44">
        <v>10</v>
      </c>
      <c r="D44" t="s">
        <v>85</v>
      </c>
      <c r="E44" t="s">
        <v>85</v>
      </c>
      <c r="F44">
        <v>56</v>
      </c>
      <c r="G44">
        <v>175</v>
      </c>
    </row>
    <row r="45" spans="1:7" x14ac:dyDescent="0.25">
      <c r="A45" t="s">
        <v>44</v>
      </c>
      <c r="B45" t="s">
        <v>41</v>
      </c>
      <c r="C45">
        <v>25</v>
      </c>
      <c r="D45">
        <v>2.13</v>
      </c>
      <c r="E45">
        <v>3500</v>
      </c>
      <c r="F45">
        <v>3</v>
      </c>
      <c r="G45">
        <v>6800</v>
      </c>
    </row>
    <row r="46" spans="1:7" x14ac:dyDescent="0.25">
      <c r="A46" t="s">
        <v>45</v>
      </c>
      <c r="B46" t="s">
        <v>41</v>
      </c>
      <c r="C46">
        <v>25</v>
      </c>
      <c r="D46">
        <v>11.69</v>
      </c>
      <c r="E46">
        <v>150</v>
      </c>
      <c r="F46">
        <v>15.54</v>
      </c>
      <c r="G46">
        <v>484</v>
      </c>
    </row>
    <row r="47" spans="1:7" x14ac:dyDescent="0.25">
      <c r="A47" t="s">
        <v>46</v>
      </c>
      <c r="B47" t="s">
        <v>41</v>
      </c>
      <c r="C47">
        <v>12</v>
      </c>
      <c r="D47">
        <v>3.5</v>
      </c>
      <c r="E47">
        <v>1611</v>
      </c>
      <c r="F47">
        <v>11.83</v>
      </c>
      <c r="G47">
        <v>2313</v>
      </c>
    </row>
    <row r="48" spans="1:7" x14ac:dyDescent="0.25">
      <c r="A48" t="s">
        <v>47</v>
      </c>
      <c r="B48" t="s">
        <v>41</v>
      </c>
      <c r="C48">
        <v>15</v>
      </c>
      <c r="D48">
        <v>1</v>
      </c>
      <c r="E48">
        <v>3072</v>
      </c>
      <c r="F48">
        <v>5</v>
      </c>
      <c r="G48">
        <v>3064</v>
      </c>
    </row>
    <row r="49" spans="1:7" x14ac:dyDescent="0.25">
      <c r="A49" t="s">
        <v>48</v>
      </c>
      <c r="B49" t="s">
        <v>41</v>
      </c>
      <c r="C49">
        <v>20</v>
      </c>
      <c r="D49">
        <v>0.1</v>
      </c>
      <c r="E49">
        <v>2557</v>
      </c>
      <c r="F49">
        <v>2</v>
      </c>
      <c r="G49">
        <v>2390</v>
      </c>
    </row>
    <row r="50" spans="1:7" x14ac:dyDescent="0.25">
      <c r="A50" t="s">
        <v>49</v>
      </c>
      <c r="B50" t="s">
        <v>41</v>
      </c>
      <c r="C50">
        <v>20</v>
      </c>
      <c r="D50">
        <v>1</v>
      </c>
      <c r="E50">
        <v>2935</v>
      </c>
      <c r="F50">
        <v>5</v>
      </c>
      <c r="G50">
        <v>2986</v>
      </c>
    </row>
    <row r="51" spans="1:7" x14ac:dyDescent="0.25">
      <c r="A51" t="s">
        <v>50</v>
      </c>
      <c r="B51" t="s">
        <v>41</v>
      </c>
      <c r="C51">
        <v>6</v>
      </c>
      <c r="D51">
        <v>0.02</v>
      </c>
      <c r="E51">
        <v>500</v>
      </c>
      <c r="F51">
        <v>0.01</v>
      </c>
      <c r="G51">
        <v>500</v>
      </c>
    </row>
    <row r="52" spans="1:7" x14ac:dyDescent="0.25">
      <c r="A52" t="s">
        <v>51</v>
      </c>
      <c r="B52" t="s">
        <v>52</v>
      </c>
      <c r="C52">
        <v>5</v>
      </c>
      <c r="D52">
        <v>651</v>
      </c>
      <c r="E52">
        <v>9</v>
      </c>
      <c r="F52">
        <v>1119</v>
      </c>
      <c r="G52">
        <v>8</v>
      </c>
    </row>
    <row r="53" spans="1:7" x14ac:dyDescent="0.25">
      <c r="A53" t="s">
        <v>53</v>
      </c>
      <c r="B53" t="s">
        <v>52</v>
      </c>
      <c r="C53">
        <v>5</v>
      </c>
      <c r="D53">
        <v>120</v>
      </c>
      <c r="E53">
        <v>31</v>
      </c>
      <c r="F53">
        <v>244</v>
      </c>
      <c r="G53">
        <v>28</v>
      </c>
    </row>
    <row r="54" spans="1:7" x14ac:dyDescent="0.25">
      <c r="A54" t="s">
        <v>54</v>
      </c>
      <c r="B54" t="s">
        <v>52</v>
      </c>
      <c r="C54">
        <v>3</v>
      </c>
      <c r="D54">
        <v>386</v>
      </c>
      <c r="E54">
        <v>24</v>
      </c>
      <c r="F54">
        <v>796</v>
      </c>
      <c r="G54">
        <v>24</v>
      </c>
    </row>
    <row r="55" spans="1:7" x14ac:dyDescent="0.25">
      <c r="A55" s="51" t="s">
        <v>55</v>
      </c>
      <c r="B55" t="s">
        <v>52</v>
      </c>
      <c r="C55" s="51">
        <v>0</v>
      </c>
      <c r="D55" s="51">
        <v>0</v>
      </c>
      <c r="E55" s="51">
        <v>0</v>
      </c>
      <c r="F55" s="51">
        <v>0</v>
      </c>
      <c r="G55" s="51">
        <v>0</v>
      </c>
    </row>
    <row r="56" spans="1:7" x14ac:dyDescent="0.25">
      <c r="A56" t="s">
        <v>56</v>
      </c>
      <c r="B56" t="s">
        <v>52</v>
      </c>
      <c r="C56">
        <v>1</v>
      </c>
      <c r="D56">
        <v>293</v>
      </c>
      <c r="E56">
        <v>25</v>
      </c>
      <c r="F56">
        <v>415</v>
      </c>
      <c r="G56">
        <v>25</v>
      </c>
    </row>
    <row r="57" spans="1:7" x14ac:dyDescent="0.25">
      <c r="A57" t="s">
        <v>57</v>
      </c>
      <c r="B57" t="s">
        <v>52</v>
      </c>
      <c r="C57">
        <v>5</v>
      </c>
      <c r="D57">
        <v>126</v>
      </c>
      <c r="E57">
        <v>7</v>
      </c>
      <c r="F57">
        <v>221</v>
      </c>
      <c r="G57">
        <v>7</v>
      </c>
    </row>
    <row r="58" spans="1:7" x14ac:dyDescent="0.25">
      <c r="A58" t="s">
        <v>58</v>
      </c>
      <c r="B58" t="s">
        <v>58</v>
      </c>
      <c r="C58">
        <v>5</v>
      </c>
      <c r="D58" s="8">
        <f>'udv ownership MB'!D78</f>
        <v>353.68421052631578</v>
      </c>
      <c r="E58" s="8">
        <f>'udv ownership MB'!AA78</f>
        <v>37.109375</v>
      </c>
      <c r="F58" s="8">
        <f>'udv ownership DB '!D78</f>
        <v>576</v>
      </c>
      <c r="G58" s="8">
        <f>'udv ownership DB '!AA78</f>
        <v>37.109375</v>
      </c>
    </row>
    <row r="59" spans="1:7" x14ac:dyDescent="0.25">
      <c r="A59" s="51" t="s">
        <v>59</v>
      </c>
      <c r="B59" t="s">
        <v>58</v>
      </c>
      <c r="C59" s="51">
        <v>0</v>
      </c>
      <c r="D59" s="51">
        <v>0</v>
      </c>
      <c r="E59" s="51">
        <v>0</v>
      </c>
      <c r="F59" s="51">
        <v>0</v>
      </c>
      <c r="G59" s="51">
        <v>0</v>
      </c>
    </row>
    <row r="60" spans="1:7" x14ac:dyDescent="0.25">
      <c r="A60" t="s">
        <v>60</v>
      </c>
      <c r="B60" t="s">
        <v>61</v>
      </c>
      <c r="C60">
        <v>12</v>
      </c>
      <c r="D60">
        <v>9.14</v>
      </c>
      <c r="E60">
        <v>242</v>
      </c>
      <c r="F60">
        <v>44.03</v>
      </c>
      <c r="G60">
        <v>256</v>
      </c>
    </row>
    <row r="61" spans="1:7" x14ac:dyDescent="0.25">
      <c r="A61" s="51" t="s">
        <v>62</v>
      </c>
      <c r="B61" t="s">
        <v>61</v>
      </c>
      <c r="C61" s="51">
        <v>0</v>
      </c>
      <c r="D61" s="51">
        <v>0</v>
      </c>
      <c r="E61" s="51">
        <v>0</v>
      </c>
      <c r="F61" s="51">
        <v>0</v>
      </c>
      <c r="G61" s="51">
        <v>0</v>
      </c>
    </row>
    <row r="62" spans="1:7" x14ac:dyDescent="0.25">
      <c r="A62" t="s">
        <v>63</v>
      </c>
      <c r="B62" t="s">
        <v>61</v>
      </c>
      <c r="C62">
        <v>9</v>
      </c>
      <c r="D62">
        <v>85.65</v>
      </c>
      <c r="E62">
        <v>268</v>
      </c>
      <c r="F62">
        <v>49.13</v>
      </c>
      <c r="G62">
        <v>268</v>
      </c>
    </row>
    <row r="63" spans="1:7" x14ac:dyDescent="0.25">
      <c r="A63" s="51" t="s">
        <v>64</v>
      </c>
      <c r="B63" t="s">
        <v>61</v>
      </c>
      <c r="C63" s="51">
        <v>0</v>
      </c>
      <c r="D63" s="51">
        <v>0</v>
      </c>
      <c r="E63" s="51">
        <v>0</v>
      </c>
      <c r="F63" s="51">
        <v>0</v>
      </c>
      <c r="G63" s="51">
        <v>0</v>
      </c>
    </row>
    <row r="64" spans="1:7" x14ac:dyDescent="0.25">
      <c r="A64" t="s">
        <v>65</v>
      </c>
      <c r="B64" t="s">
        <v>61</v>
      </c>
      <c r="C64">
        <v>11</v>
      </c>
      <c r="D64">
        <v>19.760000000000002</v>
      </c>
      <c r="E64">
        <v>185</v>
      </c>
      <c r="F64">
        <v>12.99</v>
      </c>
      <c r="G64">
        <v>186</v>
      </c>
    </row>
    <row r="65" spans="1:7" x14ac:dyDescent="0.25">
      <c r="A65" s="51" t="s">
        <v>66</v>
      </c>
      <c r="B65" t="s">
        <v>61</v>
      </c>
      <c r="C65" s="51">
        <v>0</v>
      </c>
      <c r="D65" s="51">
        <v>0</v>
      </c>
      <c r="E65" s="51">
        <v>0</v>
      </c>
      <c r="F65" s="51">
        <v>0</v>
      </c>
      <c r="G65" s="51">
        <v>0</v>
      </c>
    </row>
    <row r="66" spans="1:7" x14ac:dyDescent="0.25">
      <c r="A66" t="s">
        <v>67</v>
      </c>
      <c r="B66" t="s">
        <v>61</v>
      </c>
      <c r="C66">
        <v>9</v>
      </c>
      <c r="D66">
        <v>29.89</v>
      </c>
      <c r="E66">
        <v>140</v>
      </c>
      <c r="F66">
        <v>73.010000000000005</v>
      </c>
      <c r="G66">
        <v>140</v>
      </c>
    </row>
    <row r="67" spans="1:7" x14ac:dyDescent="0.25">
      <c r="A67" s="51" t="s">
        <v>68</v>
      </c>
      <c r="B67" t="s">
        <v>61</v>
      </c>
      <c r="C67" s="51">
        <v>0</v>
      </c>
      <c r="D67" s="51">
        <v>0</v>
      </c>
      <c r="E67" s="51">
        <v>0</v>
      </c>
      <c r="F67" s="51">
        <v>0</v>
      </c>
      <c r="G67" s="51">
        <v>0</v>
      </c>
    </row>
    <row r="68" spans="1:7" x14ac:dyDescent="0.25">
      <c r="A68" t="s">
        <v>69</v>
      </c>
      <c r="B68" t="s">
        <v>61</v>
      </c>
      <c r="C68">
        <v>9</v>
      </c>
      <c r="D68">
        <v>19</v>
      </c>
      <c r="E68">
        <v>240</v>
      </c>
      <c r="F68">
        <v>42.3</v>
      </c>
      <c r="G68">
        <v>234</v>
      </c>
    </row>
    <row r="69" spans="1:7" x14ac:dyDescent="0.25">
      <c r="A69" s="51" t="s">
        <v>70</v>
      </c>
      <c r="B69" t="s">
        <v>61</v>
      </c>
      <c r="C69" s="51">
        <v>0</v>
      </c>
      <c r="D69" s="51">
        <v>0</v>
      </c>
      <c r="E69" s="51">
        <v>0</v>
      </c>
      <c r="F69" s="51">
        <v>0</v>
      </c>
      <c r="G69" s="51">
        <v>0</v>
      </c>
    </row>
    <row r="70" spans="1:7" x14ac:dyDescent="0.25">
      <c r="A70" t="s">
        <v>71</v>
      </c>
      <c r="B70" t="s">
        <v>72</v>
      </c>
      <c r="C70">
        <v>10</v>
      </c>
      <c r="D70">
        <v>45.04</v>
      </c>
      <c r="E70">
        <v>208</v>
      </c>
      <c r="F70">
        <v>84.51</v>
      </c>
      <c r="G70">
        <v>290</v>
      </c>
    </row>
    <row r="71" spans="1:7" x14ac:dyDescent="0.25">
      <c r="A71" s="51" t="s">
        <v>73</v>
      </c>
      <c r="B71" t="s">
        <v>72</v>
      </c>
      <c r="C71" s="51">
        <v>0</v>
      </c>
      <c r="D71" s="51">
        <v>0</v>
      </c>
      <c r="E71" s="51">
        <v>0</v>
      </c>
      <c r="F71" s="51">
        <v>0</v>
      </c>
      <c r="G71" s="51">
        <v>0</v>
      </c>
    </row>
    <row r="72" spans="1:7" x14ac:dyDescent="0.25">
      <c r="A72" t="s">
        <v>74</v>
      </c>
      <c r="B72" t="s">
        <v>72</v>
      </c>
      <c r="C72">
        <v>11</v>
      </c>
      <c r="D72">
        <v>22.66</v>
      </c>
      <c r="E72">
        <v>330</v>
      </c>
      <c r="F72">
        <v>66.89</v>
      </c>
      <c r="G72">
        <v>475</v>
      </c>
    </row>
    <row r="73" spans="1:7" x14ac:dyDescent="0.25">
      <c r="A73" s="51" t="s">
        <v>75</v>
      </c>
      <c r="B73" t="s">
        <v>72</v>
      </c>
      <c r="C73" s="51">
        <v>0</v>
      </c>
      <c r="D73" s="51">
        <v>0</v>
      </c>
      <c r="E73" s="51">
        <v>0</v>
      </c>
      <c r="F73" s="51">
        <v>0</v>
      </c>
      <c r="G73" s="51">
        <v>0</v>
      </c>
    </row>
    <row r="74" spans="1:7" x14ac:dyDescent="0.25">
      <c r="A74" t="s">
        <v>76</v>
      </c>
      <c r="B74" t="s">
        <v>72</v>
      </c>
      <c r="C74">
        <v>10</v>
      </c>
      <c r="D74">
        <v>59.4</v>
      </c>
      <c r="E74">
        <v>218</v>
      </c>
      <c r="F74">
        <v>98.73</v>
      </c>
      <c r="G74">
        <v>218</v>
      </c>
    </row>
    <row r="75" spans="1:7" x14ac:dyDescent="0.25">
      <c r="A75" s="51" t="s">
        <v>77</v>
      </c>
      <c r="B75" t="s">
        <v>72</v>
      </c>
      <c r="C75" s="51">
        <v>0</v>
      </c>
      <c r="D75" s="51">
        <v>0</v>
      </c>
      <c r="E75" s="51">
        <v>0</v>
      </c>
      <c r="F75" s="51">
        <v>0</v>
      </c>
      <c r="G75" s="51">
        <v>0</v>
      </c>
    </row>
  </sheetData>
  <sortState ref="A4:G75">
    <sortCondition ref="B4:B75"/>
    <sortCondition ref="A4:A75"/>
  </sortState>
  <mergeCells count="2">
    <mergeCell ref="D1:E1"/>
    <mergeCell ref="F1:G1"/>
  </mergeCells>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Q92"/>
  <sheetViews>
    <sheetView topLeftCell="H22" workbookViewId="0">
      <selection activeCell="R52" sqref="R52"/>
    </sheetView>
  </sheetViews>
  <sheetFormatPr defaultRowHeight="15" x14ac:dyDescent="0.25"/>
  <cols>
    <col min="1" max="1" width="39.85546875" customWidth="1"/>
    <col min="2" max="2" width="20.42578125" customWidth="1"/>
    <col min="13" max="13" width="9.140625" customWidth="1"/>
    <col min="14" max="14" width="13.140625" customWidth="1"/>
    <col min="15" max="15" width="11.5703125" customWidth="1"/>
    <col min="16" max="24" width="9.140625" customWidth="1"/>
    <col min="25" max="25" width="37.85546875" customWidth="1"/>
    <col min="26" max="26" width="14.5703125" customWidth="1"/>
    <col min="27" max="35" width="9.5703125" bestFit="1" customWidth="1"/>
    <col min="37" max="37" width="25.5703125" customWidth="1"/>
    <col min="49" max="49" width="17.5703125" customWidth="1"/>
  </cols>
  <sheetData>
    <row r="1" spans="1:61" x14ac:dyDescent="0.25">
      <c r="A1" s="31" t="s">
        <v>117</v>
      </c>
      <c r="B1" s="38" t="s">
        <v>118</v>
      </c>
      <c r="Y1" t="str">
        <f>A1</f>
        <v>Multi storey buildings</v>
      </c>
      <c r="AK1" t="str">
        <f>Y1</f>
        <v>Multi storey buildings</v>
      </c>
      <c r="AW1" t="str">
        <f>A1</f>
        <v>Multi storey buildings</v>
      </c>
    </row>
    <row r="2" spans="1:61" ht="45.75" thickBot="1" x14ac:dyDescent="0.3">
      <c r="A2" s="1" t="s">
        <v>78</v>
      </c>
      <c r="B2" s="1" t="s">
        <v>79</v>
      </c>
      <c r="C2" s="2" t="s">
        <v>80</v>
      </c>
      <c r="D2" s="32"/>
      <c r="E2" s="33"/>
      <c r="F2" s="33"/>
      <c r="G2" s="34" t="str">
        <f>'2012'!D2</f>
        <v>Ownership level</v>
      </c>
      <c r="H2" s="33"/>
      <c r="I2" s="33"/>
      <c r="J2" s="33"/>
      <c r="K2" s="33"/>
      <c r="L2" s="19"/>
      <c r="N2" t="str">
        <f>A1</f>
        <v>Multi storey buildings</v>
      </c>
      <c r="Y2" s="1" t="s">
        <v>78</v>
      </c>
      <c r="Z2" s="1" t="s">
        <v>79</v>
      </c>
      <c r="AA2" s="2"/>
      <c r="AD2" s="35" t="s">
        <v>105</v>
      </c>
      <c r="AK2" s="1" t="s">
        <v>78</v>
      </c>
      <c r="AL2" s="1" t="s">
        <v>79</v>
      </c>
      <c r="AN2" s="4"/>
      <c r="AO2" s="4"/>
      <c r="AP2" s="35" t="s">
        <v>96</v>
      </c>
      <c r="AQ2" s="4"/>
      <c r="AR2" s="4"/>
      <c r="AW2" s="1" t="s">
        <v>79</v>
      </c>
      <c r="AX2" s="37" t="s">
        <v>157</v>
      </c>
    </row>
    <row r="3" spans="1:61" ht="21" x14ac:dyDescent="0.25">
      <c r="C3" s="30" t="s">
        <v>113</v>
      </c>
      <c r="D3" s="30" t="s">
        <v>112</v>
      </c>
      <c r="E3" s="30" t="s">
        <v>112</v>
      </c>
      <c r="F3" s="30" t="s">
        <v>112</v>
      </c>
      <c r="G3" s="30" t="s">
        <v>112</v>
      </c>
      <c r="H3" s="30" t="s">
        <v>112</v>
      </c>
      <c r="I3" s="30" t="s">
        <v>112</v>
      </c>
      <c r="J3" s="30" t="s">
        <v>112</v>
      </c>
      <c r="K3" s="30" t="s">
        <v>112</v>
      </c>
      <c r="L3" s="30" t="s">
        <v>112</v>
      </c>
      <c r="N3" s="23" t="s">
        <v>88</v>
      </c>
      <c r="AA3" s="30" t="s">
        <v>115</v>
      </c>
      <c r="AB3" s="30" t="s">
        <v>115</v>
      </c>
      <c r="AC3" s="30" t="s">
        <v>115</v>
      </c>
      <c r="AD3" s="30" t="s">
        <v>115</v>
      </c>
      <c r="AE3" s="30" t="s">
        <v>115</v>
      </c>
      <c r="AF3" s="30" t="s">
        <v>115</v>
      </c>
      <c r="AG3" s="30" t="s">
        <v>115</v>
      </c>
      <c r="AH3" s="30" t="s">
        <v>115</v>
      </c>
      <c r="AI3" s="30" t="s">
        <v>115</v>
      </c>
      <c r="AM3" s="30" t="s">
        <v>115</v>
      </c>
      <c r="AN3" s="30" t="s">
        <v>115</v>
      </c>
      <c r="AO3" s="30" t="s">
        <v>115</v>
      </c>
      <c r="AP3" s="30" t="s">
        <v>115</v>
      </c>
      <c r="AQ3" s="30" t="s">
        <v>115</v>
      </c>
      <c r="AR3" s="30" t="s">
        <v>115</v>
      </c>
      <c r="AS3" s="30" t="s">
        <v>115</v>
      </c>
      <c r="AT3" s="30" t="s">
        <v>115</v>
      </c>
      <c r="AU3" s="30" t="s">
        <v>115</v>
      </c>
      <c r="AX3" s="30" t="s">
        <v>115</v>
      </c>
      <c r="AY3" s="30" t="s">
        <v>115</v>
      </c>
      <c r="AZ3" s="30" t="s">
        <v>115</v>
      </c>
      <c r="BA3" s="30" t="s">
        <v>115</v>
      </c>
      <c r="BB3" s="30" t="s">
        <v>115</v>
      </c>
      <c r="BC3" s="30" t="s">
        <v>115</v>
      </c>
      <c r="BD3" s="30" t="s">
        <v>115</v>
      </c>
      <c r="BE3" s="30" t="s">
        <v>115</v>
      </c>
      <c r="BF3" s="30" t="s">
        <v>115</v>
      </c>
      <c r="BI3" t="s">
        <v>87</v>
      </c>
    </row>
    <row r="4" spans="1:61" x14ac:dyDescent="0.25">
      <c r="D4" s="5">
        <v>2012</v>
      </c>
      <c r="E4" s="28">
        <v>2015</v>
      </c>
      <c r="F4" s="28">
        <v>2020</v>
      </c>
      <c r="G4" s="5">
        <v>2025</v>
      </c>
      <c r="H4" s="28">
        <v>2030</v>
      </c>
      <c r="I4" s="28">
        <v>2035</v>
      </c>
      <c r="J4" s="28">
        <v>2040</v>
      </c>
      <c r="K4" s="28">
        <v>2045</v>
      </c>
      <c r="L4" s="5">
        <v>2050</v>
      </c>
      <c r="N4" s="5" t="s">
        <v>101</v>
      </c>
      <c r="O4" s="5">
        <f t="shared" ref="O4:W4" si="0">D4</f>
        <v>2012</v>
      </c>
      <c r="P4" s="5">
        <f t="shared" si="0"/>
        <v>2015</v>
      </c>
      <c r="Q4" s="5">
        <f t="shared" si="0"/>
        <v>2020</v>
      </c>
      <c r="R4" s="5">
        <f t="shared" si="0"/>
        <v>2025</v>
      </c>
      <c r="S4" s="5">
        <f t="shared" si="0"/>
        <v>2030</v>
      </c>
      <c r="T4" s="5">
        <f t="shared" si="0"/>
        <v>2035</v>
      </c>
      <c r="U4" s="5">
        <f t="shared" si="0"/>
        <v>2040</v>
      </c>
      <c r="V4" s="5">
        <f t="shared" si="0"/>
        <v>2045</v>
      </c>
      <c r="W4" s="5">
        <f t="shared" si="0"/>
        <v>2050</v>
      </c>
      <c r="Y4" t="s">
        <v>104</v>
      </c>
      <c r="AA4">
        <f>O4</f>
        <v>2012</v>
      </c>
      <c r="AB4">
        <f t="shared" ref="AB4:AI4" si="1">P4</f>
        <v>2015</v>
      </c>
      <c r="AC4">
        <f t="shared" si="1"/>
        <v>2020</v>
      </c>
      <c r="AD4">
        <f t="shared" si="1"/>
        <v>2025</v>
      </c>
      <c r="AE4">
        <f t="shared" si="1"/>
        <v>2030</v>
      </c>
      <c r="AF4">
        <f t="shared" si="1"/>
        <v>2035</v>
      </c>
      <c r="AG4">
        <f t="shared" si="1"/>
        <v>2040</v>
      </c>
      <c r="AH4">
        <f t="shared" si="1"/>
        <v>2045</v>
      </c>
      <c r="AI4">
        <f t="shared" si="1"/>
        <v>2050</v>
      </c>
      <c r="AM4" s="30">
        <f>AA4</f>
        <v>2012</v>
      </c>
      <c r="AN4" s="30">
        <f t="shared" ref="AN4:AT4" si="2">AB4</f>
        <v>2015</v>
      </c>
      <c r="AO4" s="30">
        <f t="shared" si="2"/>
        <v>2020</v>
      </c>
      <c r="AP4" s="30">
        <f t="shared" si="2"/>
        <v>2025</v>
      </c>
      <c r="AQ4" s="30">
        <f t="shared" si="2"/>
        <v>2030</v>
      </c>
      <c r="AR4" s="30">
        <f t="shared" si="2"/>
        <v>2035</v>
      </c>
      <c r="AS4" s="30">
        <f t="shared" si="2"/>
        <v>2040</v>
      </c>
      <c r="AT4" s="30">
        <f t="shared" si="2"/>
        <v>2045</v>
      </c>
      <c r="AU4" s="30">
        <f>AI4</f>
        <v>2050</v>
      </c>
      <c r="AW4" s="5"/>
      <c r="AX4" s="30">
        <f>AM4</f>
        <v>2012</v>
      </c>
      <c r="AY4" s="30">
        <f t="shared" ref="AY4:BF4" si="3">AN4</f>
        <v>2015</v>
      </c>
      <c r="AZ4" s="30">
        <f t="shared" si="3"/>
        <v>2020</v>
      </c>
      <c r="BA4" s="30">
        <f t="shared" si="3"/>
        <v>2025</v>
      </c>
      <c r="BB4" s="30">
        <f t="shared" si="3"/>
        <v>2030</v>
      </c>
      <c r="BC4" s="30">
        <f t="shared" si="3"/>
        <v>2035</v>
      </c>
      <c r="BD4" s="30">
        <f t="shared" si="3"/>
        <v>2040</v>
      </c>
      <c r="BE4" s="30">
        <f t="shared" si="3"/>
        <v>2045</v>
      </c>
      <c r="BF4" s="30">
        <f t="shared" si="3"/>
        <v>2050</v>
      </c>
    </row>
    <row r="5" spans="1:61" x14ac:dyDescent="0.25">
      <c r="A5" t="str">
        <f>'2012'!A4</f>
        <v>All-in-one printer</v>
      </c>
      <c r="B5" t="str">
        <f>'2012'!B4</f>
        <v>Computers</v>
      </c>
      <c r="C5">
        <f>'2012'!C4</f>
        <v>4</v>
      </c>
      <c r="D5" s="8">
        <f>'2012'!D4</f>
        <v>67</v>
      </c>
      <c r="E5" s="8">
        <f>'2015'!D4</f>
        <v>72.540000000000006</v>
      </c>
      <c r="F5" s="8">
        <f>'2020'!D4</f>
        <v>76.010000000000005</v>
      </c>
      <c r="G5" s="8">
        <f>'2025'!D4</f>
        <v>76.59</v>
      </c>
      <c r="H5" s="8">
        <f>'2030'!D4</f>
        <v>76.45</v>
      </c>
      <c r="I5" s="8">
        <f>'2035'!D4</f>
        <v>76.14</v>
      </c>
      <c r="J5" s="8">
        <f>'2040'!D4</f>
        <v>75.790000000000006</v>
      </c>
      <c r="K5" s="8">
        <f>'2045'!D4</f>
        <v>75.430000000000007</v>
      </c>
      <c r="L5" s="8">
        <f>'2050'!D4</f>
        <v>75.069999999999993</v>
      </c>
      <c r="N5" s="5" t="str">
        <f>B5</f>
        <v>Computers</v>
      </c>
      <c r="O5" s="78">
        <f>SUM(D5:D15)/100</f>
        <v>4.8600000000000003</v>
      </c>
      <c r="P5" s="6">
        <f t="shared" ref="P5:U5" si="4">SUM(E5:E15)/100</f>
        <v>4.9908999999999999</v>
      </c>
      <c r="Q5" s="6">
        <f t="shared" si="4"/>
        <v>5.0207999999999995</v>
      </c>
      <c r="R5" s="6">
        <f t="shared" si="4"/>
        <v>4.9522000000000004</v>
      </c>
      <c r="S5" s="6">
        <f t="shared" si="4"/>
        <v>4.8542999999999994</v>
      </c>
      <c r="T5" s="6">
        <f t="shared" si="4"/>
        <v>4.7534999999999998</v>
      </c>
      <c r="U5" s="6">
        <f t="shared" si="4"/>
        <v>4.6580000000000004</v>
      </c>
      <c r="V5" s="6">
        <f t="shared" ref="V5:W5" si="5">SUM(K5:K15)/100</f>
        <v>4.5701000000000001</v>
      </c>
      <c r="W5" s="6">
        <f t="shared" si="5"/>
        <v>4.4899000000000004</v>
      </c>
      <c r="Y5" t="str">
        <f>A5</f>
        <v>All-in-one printer</v>
      </c>
      <c r="Z5" t="str">
        <f>B5</f>
        <v>Computers</v>
      </c>
      <c r="AA5">
        <f>'2012'!E4</f>
        <v>134</v>
      </c>
      <c r="AB5">
        <f>'2015'!E4</f>
        <v>127</v>
      </c>
      <c r="AC5">
        <f>'2020'!E4</f>
        <v>113</v>
      </c>
      <c r="AD5">
        <f>'2025'!E4</f>
        <v>102</v>
      </c>
      <c r="AE5">
        <f>'2030'!E4</f>
        <v>93</v>
      </c>
      <c r="AF5">
        <f>'2035'!E4</f>
        <v>85</v>
      </c>
      <c r="AG5">
        <f>'2040'!E4</f>
        <v>80</v>
      </c>
      <c r="AH5">
        <f>'2045'!E4</f>
        <v>75</v>
      </c>
      <c r="AI5">
        <f>'2050'!E4</f>
        <v>71</v>
      </c>
      <c r="AK5" t="str">
        <f t="shared" ref="AK5:AK36" si="6">Y5</f>
        <v>All-in-one printer</v>
      </c>
      <c r="AL5" t="str">
        <f t="shared" ref="AL5:AL36" si="7">Z5</f>
        <v>Computers</v>
      </c>
      <c r="AM5" s="10">
        <f t="shared" ref="AM5:AM36" si="8">D5/100*AA5</f>
        <v>89.78</v>
      </c>
      <c r="AN5" s="11">
        <f t="shared" ref="AN5:AN36" si="9">E5/100*AB5</f>
        <v>92.125800000000012</v>
      </c>
      <c r="AO5" s="11">
        <f t="shared" ref="AO5:AO36" si="10">F5/100*AC5</f>
        <v>85.891300000000001</v>
      </c>
      <c r="AP5" s="11">
        <f t="shared" ref="AP5:AP36" si="11">G5/100*AD5</f>
        <v>78.121800000000007</v>
      </c>
      <c r="AQ5" s="11">
        <f t="shared" ref="AQ5:AQ36" si="12">H5/100*AE5</f>
        <v>71.098500000000001</v>
      </c>
      <c r="AR5" s="11">
        <f t="shared" ref="AR5:AR36" si="13">I5/100*AF5</f>
        <v>64.718999999999994</v>
      </c>
      <c r="AS5" s="11">
        <f t="shared" ref="AS5:AS36" si="14">J5/100*AG5</f>
        <v>60.632000000000005</v>
      </c>
      <c r="AT5" s="11">
        <f t="shared" ref="AT5:AT36" si="15">K5/100*AH5</f>
        <v>56.572500000000005</v>
      </c>
      <c r="AU5" s="12">
        <f t="shared" ref="AU5:AU36" si="16">L5/100*AI5</f>
        <v>53.299699999999994</v>
      </c>
      <c r="AV5" s="19"/>
      <c r="AW5" s="5" t="str">
        <f>AL5</f>
        <v>Computers</v>
      </c>
      <c r="AX5" s="6">
        <f t="shared" ref="AX5:BD5" si="17">SUM(AM5:AM15)</f>
        <v>415.61</v>
      </c>
      <c r="AY5" s="6">
        <f t="shared" si="17"/>
        <v>399.76450000000006</v>
      </c>
      <c r="AZ5" s="6">
        <f t="shared" si="17"/>
        <v>371.62210000000005</v>
      </c>
      <c r="BA5" s="6">
        <f t="shared" si="17"/>
        <v>345.71840000000009</v>
      </c>
      <c r="BB5" s="6">
        <f t="shared" si="17"/>
        <v>322.61490000000003</v>
      </c>
      <c r="BC5" s="6">
        <f t="shared" si="17"/>
        <v>303.76439999999997</v>
      </c>
      <c r="BD5" s="6">
        <f t="shared" si="17"/>
        <v>289.76299999999998</v>
      </c>
      <c r="BE5" s="6">
        <f t="shared" ref="BE5:BF5" si="18">SUM(AT5:AT15)</f>
        <v>276.80090000000001</v>
      </c>
      <c r="BF5" s="6">
        <f t="shared" si="18"/>
        <v>266.78379999999999</v>
      </c>
    </row>
    <row r="6" spans="1:61" x14ac:dyDescent="0.25">
      <c r="A6" t="str">
        <f>'2012'!A5</f>
        <v>Desktop pc</v>
      </c>
      <c r="B6" t="str">
        <f>'2012'!B5</f>
        <v>Computers</v>
      </c>
      <c r="C6">
        <f>'2012'!C5</f>
        <v>3</v>
      </c>
      <c r="D6" s="8">
        <f>'2012'!D5</f>
        <v>61</v>
      </c>
      <c r="E6" s="8">
        <f>'2015'!D5</f>
        <v>57.6</v>
      </c>
      <c r="F6" s="8">
        <f>'2020'!D5</f>
        <v>52.5</v>
      </c>
      <c r="G6" s="8">
        <f>'2025'!D5</f>
        <v>47.96</v>
      </c>
      <c r="H6" s="8">
        <f>'2030'!D5</f>
        <v>43.92</v>
      </c>
      <c r="I6" s="8">
        <f>'2035'!D5</f>
        <v>40.31</v>
      </c>
      <c r="J6" s="8">
        <f>'2040'!D5</f>
        <v>37.08</v>
      </c>
      <c r="K6" s="8">
        <f>'2045'!D5</f>
        <v>34.18</v>
      </c>
      <c r="L6" s="8">
        <f>'2050'!D5</f>
        <v>31.57</v>
      </c>
      <c r="N6" s="5" t="str">
        <f>B16</f>
        <v>Cooking</v>
      </c>
      <c r="O6" s="6">
        <f>SUM(D16:D25)/100</f>
        <v>4.5095999999999998</v>
      </c>
      <c r="P6" s="6">
        <f t="shared" ref="P6:U6" si="19">SUM(E16:E25)/100</f>
        <v>4.556</v>
      </c>
      <c r="Q6" s="6">
        <f t="shared" si="19"/>
        <v>4.6093999999999991</v>
      </c>
      <c r="R6" s="6">
        <f t="shared" si="19"/>
        <v>4.6407000000000007</v>
      </c>
      <c r="S6" s="6">
        <f t="shared" si="19"/>
        <v>4.6577000000000002</v>
      </c>
      <c r="T6" s="6">
        <f t="shared" si="19"/>
        <v>4.6661999999999999</v>
      </c>
      <c r="U6" s="6">
        <f t="shared" si="19"/>
        <v>4.669999999999999</v>
      </c>
      <c r="V6" s="6">
        <f t="shared" ref="V6:W6" si="20">SUM(K16:K25)/100</f>
        <v>4.6714000000000002</v>
      </c>
      <c r="W6" s="6">
        <f t="shared" si="20"/>
        <v>4.6718000000000002</v>
      </c>
      <c r="Y6" t="str">
        <f t="shared" ref="Y6:Y69" si="21">A6</f>
        <v>Desktop pc</v>
      </c>
      <c r="Z6" t="str">
        <f t="shared" ref="Z6:Z69" si="22">B6</f>
        <v>Computers</v>
      </c>
      <c r="AA6">
        <f>'2012'!E5</f>
        <v>236</v>
      </c>
      <c r="AB6">
        <f>'2015'!E5</f>
        <v>216</v>
      </c>
      <c r="AC6">
        <f>'2020'!E5</f>
        <v>200</v>
      </c>
      <c r="AD6">
        <f>'2025'!E5</f>
        <v>188</v>
      </c>
      <c r="AE6">
        <f>'2030'!E5</f>
        <v>178</v>
      </c>
      <c r="AF6">
        <f>'2035'!E5</f>
        <v>170</v>
      </c>
      <c r="AG6">
        <f>'2040'!E5</f>
        <v>164</v>
      </c>
      <c r="AH6">
        <f>'2045'!E5</f>
        <v>158</v>
      </c>
      <c r="AI6">
        <f>'2050'!E5</f>
        <v>154</v>
      </c>
      <c r="AK6" t="str">
        <f t="shared" si="6"/>
        <v>Desktop pc</v>
      </c>
      <c r="AL6" t="str">
        <f t="shared" si="7"/>
        <v>Computers</v>
      </c>
      <c r="AM6" s="13">
        <f t="shared" si="8"/>
        <v>143.96</v>
      </c>
      <c r="AN6" s="14">
        <f t="shared" si="9"/>
        <v>124.41600000000001</v>
      </c>
      <c r="AO6" s="14">
        <f t="shared" si="10"/>
        <v>105</v>
      </c>
      <c r="AP6" s="14">
        <f t="shared" si="11"/>
        <v>90.1648</v>
      </c>
      <c r="AQ6" s="14">
        <f t="shared" si="12"/>
        <v>78.177600000000012</v>
      </c>
      <c r="AR6" s="14">
        <f t="shared" si="13"/>
        <v>68.527000000000001</v>
      </c>
      <c r="AS6" s="14">
        <f t="shared" si="14"/>
        <v>60.811199999999992</v>
      </c>
      <c r="AT6" s="14">
        <f t="shared" si="15"/>
        <v>54.004399999999997</v>
      </c>
      <c r="AU6" s="15">
        <f t="shared" si="16"/>
        <v>48.617799999999995</v>
      </c>
      <c r="AV6" s="19"/>
      <c r="AW6" s="5" t="str">
        <f>AL16</f>
        <v>Cooking</v>
      </c>
      <c r="AX6" s="6">
        <f t="shared" ref="AX6:BD6" si="23">SUM(AM16:AM25)</f>
        <v>290.81200000000001</v>
      </c>
      <c r="AY6" s="6">
        <f t="shared" si="23"/>
        <v>288.39129999999994</v>
      </c>
      <c r="AZ6" s="6">
        <f t="shared" si="23"/>
        <v>284.74319999999994</v>
      </c>
      <c r="BA6" s="6">
        <f t="shared" si="23"/>
        <v>278.60789999999997</v>
      </c>
      <c r="BB6" s="6">
        <f t="shared" si="23"/>
        <v>271.64859999999999</v>
      </c>
      <c r="BC6" s="6">
        <f t="shared" si="23"/>
        <v>266.62090000000001</v>
      </c>
      <c r="BD6" s="6">
        <f t="shared" si="23"/>
        <v>261.28560000000004</v>
      </c>
      <c r="BE6" s="6">
        <f t="shared" ref="BE6:BF6" si="24">SUM(AT16:AT25)</f>
        <v>256.52080000000001</v>
      </c>
      <c r="BF6" s="6">
        <f t="shared" si="24"/>
        <v>254.37900000000002</v>
      </c>
    </row>
    <row r="7" spans="1:61" x14ac:dyDescent="0.25">
      <c r="A7" t="str">
        <f>'2012'!A6</f>
        <v>Desktop pc standby</v>
      </c>
      <c r="B7" t="str">
        <f>'2012'!B6</f>
        <v>Computers</v>
      </c>
      <c r="C7">
        <f>'2012'!C6</f>
        <v>0</v>
      </c>
      <c r="D7" s="8">
        <f>'2012'!D6</f>
        <v>0</v>
      </c>
      <c r="E7" s="8">
        <f>'2015'!D6</f>
        <v>0</v>
      </c>
      <c r="F7" s="8">
        <f>'2020'!D6</f>
        <v>0</v>
      </c>
      <c r="G7" s="8">
        <f>'2025'!D6</f>
        <v>0</v>
      </c>
      <c r="H7" s="8">
        <f>'2030'!D6</f>
        <v>0</v>
      </c>
      <c r="I7" s="8">
        <f>'2035'!D6</f>
        <v>0</v>
      </c>
      <c r="J7" s="8">
        <f>'2040'!D6</f>
        <v>0</v>
      </c>
      <c r="K7" s="8">
        <f>'2045'!D6</f>
        <v>0</v>
      </c>
      <c r="L7" s="8">
        <f>'2050'!D6</f>
        <v>0</v>
      </c>
      <c r="N7" s="5" t="str">
        <f>B26</f>
        <v>Entertainment</v>
      </c>
      <c r="O7" s="6">
        <f>SUM(D26:D42)/100</f>
        <v>4.7077999999999998</v>
      </c>
      <c r="P7" s="6">
        <f t="shared" ref="P7:W7" si="25">SUM(E26:E42)/100</f>
        <v>4.5136000000000003</v>
      </c>
      <c r="Q7" s="6">
        <f t="shared" si="25"/>
        <v>4.4873000000000003</v>
      </c>
      <c r="R7" s="6">
        <f t="shared" si="25"/>
        <v>4.5163999999999991</v>
      </c>
      <c r="S7" s="6">
        <f t="shared" si="25"/>
        <v>4.4984000000000002</v>
      </c>
      <c r="T7" s="6">
        <f t="shared" si="25"/>
        <v>4.4245000000000001</v>
      </c>
      <c r="U7" s="6">
        <f t="shared" si="25"/>
        <v>4.3105999999999991</v>
      </c>
      <c r="V7" s="6">
        <f t="shared" si="25"/>
        <v>4.1724000000000006</v>
      </c>
      <c r="W7" s="6">
        <f t="shared" si="25"/>
        <v>4.0217000000000009</v>
      </c>
      <c r="Y7" s="4" t="str">
        <f t="shared" si="21"/>
        <v>Desktop pc standby</v>
      </c>
      <c r="Z7" s="4" t="str">
        <f t="shared" si="22"/>
        <v>Computers</v>
      </c>
      <c r="AA7" s="4">
        <f>'2012'!E6</f>
        <v>0</v>
      </c>
      <c r="AB7" s="4">
        <f>'2015'!E6</f>
        <v>0</v>
      </c>
      <c r="AC7" s="4">
        <f>'2020'!E6</f>
        <v>0</v>
      </c>
      <c r="AD7" s="4">
        <f>'2025'!E6</f>
        <v>0</v>
      </c>
      <c r="AE7" s="4">
        <f>'2030'!E6</f>
        <v>0</v>
      </c>
      <c r="AF7" s="4">
        <f>'2035'!E6</f>
        <v>0</v>
      </c>
      <c r="AG7" s="4">
        <f>'2040'!E6</f>
        <v>0</v>
      </c>
      <c r="AH7" s="4">
        <f>'2045'!E6</f>
        <v>0</v>
      </c>
      <c r="AI7" s="4">
        <f>'2050'!E6</f>
        <v>0</v>
      </c>
      <c r="AK7" t="str">
        <f t="shared" si="6"/>
        <v>Desktop pc standby</v>
      </c>
      <c r="AL7" t="str">
        <f t="shared" si="7"/>
        <v>Computers</v>
      </c>
      <c r="AM7" s="13">
        <f t="shared" si="8"/>
        <v>0</v>
      </c>
      <c r="AN7" s="14">
        <f t="shared" si="9"/>
        <v>0</v>
      </c>
      <c r="AO7" s="14">
        <f t="shared" si="10"/>
        <v>0</v>
      </c>
      <c r="AP7" s="14">
        <f t="shared" si="11"/>
        <v>0</v>
      </c>
      <c r="AQ7" s="14">
        <f t="shared" si="12"/>
        <v>0</v>
      </c>
      <c r="AR7" s="14">
        <f t="shared" si="13"/>
        <v>0</v>
      </c>
      <c r="AS7" s="14">
        <f t="shared" si="14"/>
        <v>0</v>
      </c>
      <c r="AT7" s="14">
        <f t="shared" si="15"/>
        <v>0</v>
      </c>
      <c r="AU7" s="15">
        <f t="shared" si="16"/>
        <v>0</v>
      </c>
      <c r="AV7" s="19"/>
      <c r="AW7" s="5" t="str">
        <f>AL26</f>
        <v>Entertainment</v>
      </c>
      <c r="AX7" s="6">
        <f t="shared" ref="AX7:BF7" si="26">SUM(AM25:AM42)</f>
        <v>616.35419999999988</v>
      </c>
      <c r="AY7" s="6">
        <f t="shared" si="26"/>
        <v>580.83399999999995</v>
      </c>
      <c r="AZ7" s="6">
        <f t="shared" si="26"/>
        <v>546.24029999999993</v>
      </c>
      <c r="BA7" s="6">
        <f t="shared" si="26"/>
        <v>518.0447999999999</v>
      </c>
      <c r="BB7" s="6">
        <f t="shared" si="26"/>
        <v>479.43289999999996</v>
      </c>
      <c r="BC7" s="6">
        <f t="shared" si="26"/>
        <v>437.43390000000005</v>
      </c>
      <c r="BD7" s="6">
        <f t="shared" si="26"/>
        <v>394.56480000000005</v>
      </c>
      <c r="BE7" s="6">
        <f t="shared" si="26"/>
        <v>353.71700000000004</v>
      </c>
      <c r="BF7" s="6">
        <f t="shared" si="26"/>
        <v>314.03659999999996</v>
      </c>
    </row>
    <row r="8" spans="1:61" x14ac:dyDescent="0.25">
      <c r="A8" t="str">
        <f>'2012'!A7</f>
        <v>External harddisc</v>
      </c>
      <c r="B8" t="str">
        <f>'2012'!B7</f>
        <v>Computers</v>
      </c>
      <c r="C8">
        <f>'2012'!C7</f>
        <v>4</v>
      </c>
      <c r="D8" s="8">
        <f>'2012'!D7</f>
        <v>51</v>
      </c>
      <c r="E8" s="8">
        <f>'2015'!D7</f>
        <v>45</v>
      </c>
      <c r="F8" s="8">
        <f>'2020'!D7</f>
        <v>36.43</v>
      </c>
      <c r="G8" s="8">
        <f>'2025'!D7</f>
        <v>30.13</v>
      </c>
      <c r="H8" s="8">
        <f>'2030'!D7</f>
        <v>24.79</v>
      </c>
      <c r="I8" s="8">
        <f>'2035'!D7</f>
        <v>19.89</v>
      </c>
      <c r="J8" s="8">
        <f>'2040'!D7</f>
        <v>15.17</v>
      </c>
      <c r="K8" s="8">
        <f>'2045'!D7</f>
        <v>10.53</v>
      </c>
      <c r="L8" s="8">
        <f>'2050'!D7</f>
        <v>5.93</v>
      </c>
      <c r="N8" s="5" t="str">
        <f>B53</f>
        <v>Lighting</v>
      </c>
      <c r="O8" s="6">
        <f>SUM(D53:D58)/100</f>
        <v>15.76</v>
      </c>
      <c r="P8" s="6">
        <f t="shared" ref="P8:U8" si="27">SUM(E53:E58)/100</f>
        <v>12.055899999999999</v>
      </c>
      <c r="Q8" s="6">
        <f t="shared" si="27"/>
        <v>11.226099999999999</v>
      </c>
      <c r="R8" s="6">
        <f t="shared" si="27"/>
        <v>11.279499999999999</v>
      </c>
      <c r="S8" s="6">
        <f t="shared" si="27"/>
        <v>11.828400000000002</v>
      </c>
      <c r="T8" s="6">
        <f t="shared" si="27"/>
        <v>12.577300000000001</v>
      </c>
      <c r="U8" s="6">
        <f t="shared" si="27"/>
        <v>13.328499999999998</v>
      </c>
      <c r="V8" s="6">
        <f t="shared" ref="V8:W8" si="28">SUM(K53:K58)/100</f>
        <v>13.970499999999999</v>
      </c>
      <c r="W8" s="6">
        <f t="shared" si="28"/>
        <v>14.454499999999998</v>
      </c>
      <c r="X8" s="4"/>
      <c r="Y8" t="str">
        <f t="shared" si="21"/>
        <v>External harddisc</v>
      </c>
      <c r="Z8" t="str">
        <f t="shared" si="22"/>
        <v>Computers</v>
      </c>
      <c r="AA8">
        <f>'2012'!E7</f>
        <v>22</v>
      </c>
      <c r="AB8">
        <f>'2015'!E7</f>
        <v>22</v>
      </c>
      <c r="AC8">
        <f>'2020'!E7</f>
        <v>21</v>
      </c>
      <c r="AD8">
        <f>'2025'!E7</f>
        <v>21</v>
      </c>
      <c r="AE8">
        <f>'2030'!E7</f>
        <v>20</v>
      </c>
      <c r="AF8">
        <f>'2035'!E7</f>
        <v>20</v>
      </c>
      <c r="AG8">
        <f>'2040'!E7</f>
        <v>20</v>
      </c>
      <c r="AH8">
        <f>'2045'!E7</f>
        <v>20</v>
      </c>
      <c r="AI8">
        <f>'2050'!E7</f>
        <v>20</v>
      </c>
      <c r="AK8" t="str">
        <f t="shared" si="6"/>
        <v>External harddisc</v>
      </c>
      <c r="AL8" t="str">
        <f t="shared" si="7"/>
        <v>Computers</v>
      </c>
      <c r="AM8" s="13">
        <f t="shared" si="8"/>
        <v>11.22</v>
      </c>
      <c r="AN8" s="14">
        <f t="shared" si="9"/>
        <v>9.9</v>
      </c>
      <c r="AO8" s="14">
        <f t="shared" si="10"/>
        <v>7.6503000000000005</v>
      </c>
      <c r="AP8" s="14">
        <f t="shared" si="11"/>
        <v>6.3273000000000001</v>
      </c>
      <c r="AQ8" s="14">
        <f t="shared" si="12"/>
        <v>4.9579999999999993</v>
      </c>
      <c r="AR8" s="14">
        <f t="shared" si="13"/>
        <v>3.9779999999999998</v>
      </c>
      <c r="AS8" s="14">
        <f t="shared" si="14"/>
        <v>3.0339999999999998</v>
      </c>
      <c r="AT8" s="14">
        <f t="shared" si="15"/>
        <v>2.1059999999999999</v>
      </c>
      <c r="AU8" s="15">
        <f t="shared" si="16"/>
        <v>1.1859999999999999</v>
      </c>
      <c r="AV8" s="19"/>
      <c r="AW8" s="5" t="str">
        <f>AL53</f>
        <v>Lighting</v>
      </c>
      <c r="AX8" s="6">
        <f t="shared" ref="AX8:BF8" si="29">SUM(AM53:AM58)</f>
        <v>270.5</v>
      </c>
      <c r="AY8" s="6">
        <f t="shared" si="29"/>
        <v>178.2011</v>
      </c>
      <c r="AZ8" s="6">
        <f t="shared" si="29"/>
        <v>153.49169999999998</v>
      </c>
      <c r="BA8" s="6">
        <f t="shared" si="29"/>
        <v>139.96190000000001</v>
      </c>
      <c r="BB8" s="6">
        <f t="shared" si="29"/>
        <v>133.31459999999998</v>
      </c>
      <c r="BC8" s="6">
        <f t="shared" si="29"/>
        <v>130.48600000000002</v>
      </c>
      <c r="BD8" s="6">
        <f t="shared" si="29"/>
        <v>129.4187</v>
      </c>
      <c r="BE8" s="6">
        <f t="shared" si="29"/>
        <v>128.85739999999998</v>
      </c>
      <c r="BF8" s="6">
        <f t="shared" si="29"/>
        <v>128.11969999999999</v>
      </c>
    </row>
    <row r="9" spans="1:61" x14ac:dyDescent="0.25">
      <c r="A9" t="str">
        <f>'2012'!A8</f>
        <v>Injet printer</v>
      </c>
      <c r="B9" t="str">
        <f>'2012'!B8</f>
        <v>Computers</v>
      </c>
      <c r="C9">
        <f>'2012'!C8</f>
        <v>4</v>
      </c>
      <c r="D9" s="8">
        <f>'2012'!D8</f>
        <v>17</v>
      </c>
      <c r="E9" s="8">
        <f>'2015'!D8</f>
        <v>13.24</v>
      </c>
      <c r="F9" s="8">
        <f>'2020'!D8</f>
        <v>9.61</v>
      </c>
      <c r="G9" s="8">
        <f>'2025'!D8</f>
        <v>7.74</v>
      </c>
      <c r="H9" s="8">
        <f>'2030'!D8</f>
        <v>6.7</v>
      </c>
      <c r="I9" s="8">
        <f>'2035'!D8</f>
        <v>6.09</v>
      </c>
      <c r="J9" s="8">
        <f>'2040'!D8</f>
        <v>5.71</v>
      </c>
      <c r="K9" s="8">
        <f>'2045'!D8</f>
        <v>5.47</v>
      </c>
      <c r="L9" s="8">
        <f>'2050'!D8</f>
        <v>5.32</v>
      </c>
      <c r="N9" t="str">
        <f>B78</f>
        <v xml:space="preserve">Miscellaneous  </v>
      </c>
      <c r="O9" s="6">
        <f t="shared" ref="O9:W9" si="30">SUM(D78)/100</f>
        <v>3.5368421052631578</v>
      </c>
      <c r="P9" s="6">
        <f t="shared" si="30"/>
        <v>3.7912181877192976</v>
      </c>
      <c r="Q9" s="6">
        <f t="shared" si="30"/>
        <v>4.3588137244171303</v>
      </c>
      <c r="R9" s="6">
        <f t="shared" si="30"/>
        <v>5.1293296300791384</v>
      </c>
      <c r="S9" s="6">
        <f t="shared" si="30"/>
        <v>6.1411456891880967</v>
      </c>
      <c r="T9" s="6">
        <f t="shared" si="30"/>
        <v>7.4471861734215565</v>
      </c>
      <c r="U9" s="6">
        <f t="shared" si="30"/>
        <v>9.1178318170837152</v>
      </c>
      <c r="V9" s="6">
        <f t="shared" si="30"/>
        <v>11.244922746046393</v>
      </c>
      <c r="W9" s="6">
        <f t="shared" si="30"/>
        <v>13.947076918291236</v>
      </c>
      <c r="Y9" t="str">
        <f t="shared" si="21"/>
        <v>Injet printer</v>
      </c>
      <c r="Z9" t="str">
        <f t="shared" si="22"/>
        <v>Computers</v>
      </c>
      <c r="AA9">
        <f>'2012'!E8</f>
        <v>73</v>
      </c>
      <c r="AB9">
        <f>'2015'!E8</f>
        <v>69</v>
      </c>
      <c r="AC9">
        <f>'2020'!E8</f>
        <v>64</v>
      </c>
      <c r="AD9">
        <f>'2025'!E8</f>
        <v>60</v>
      </c>
      <c r="AE9">
        <f>'2030'!E8</f>
        <v>56</v>
      </c>
      <c r="AF9">
        <f>'2035'!E8</f>
        <v>53</v>
      </c>
      <c r="AG9">
        <f>'2040'!E8</f>
        <v>50</v>
      </c>
      <c r="AH9">
        <f>'2045'!E8</f>
        <v>48</v>
      </c>
      <c r="AI9">
        <f>'2050'!E8</f>
        <v>45</v>
      </c>
      <c r="AK9" t="str">
        <f t="shared" si="6"/>
        <v>Injet printer</v>
      </c>
      <c r="AL9" t="str">
        <f t="shared" si="7"/>
        <v>Computers</v>
      </c>
      <c r="AM9" s="13">
        <f t="shared" si="8"/>
        <v>12.41</v>
      </c>
      <c r="AN9" s="14">
        <f t="shared" si="9"/>
        <v>9.1356000000000002</v>
      </c>
      <c r="AO9" s="14">
        <f t="shared" si="10"/>
        <v>6.1503999999999994</v>
      </c>
      <c r="AP9" s="14">
        <f t="shared" si="11"/>
        <v>4.6440000000000001</v>
      </c>
      <c r="AQ9" s="14">
        <f t="shared" si="12"/>
        <v>3.7520000000000002</v>
      </c>
      <c r="AR9" s="14">
        <f t="shared" si="13"/>
        <v>3.2276999999999996</v>
      </c>
      <c r="AS9" s="14">
        <f t="shared" si="14"/>
        <v>2.855</v>
      </c>
      <c r="AT9" s="14">
        <f t="shared" si="15"/>
        <v>2.6255999999999999</v>
      </c>
      <c r="AU9" s="15">
        <f t="shared" si="16"/>
        <v>2.3940000000000001</v>
      </c>
      <c r="AV9" s="19"/>
      <c r="AW9" s="7" t="str">
        <f>AL78</f>
        <v xml:space="preserve">Miscellaneous  </v>
      </c>
      <c r="AX9" s="24">
        <f>AM59</f>
        <v>131.25</v>
      </c>
      <c r="AY9" s="24">
        <f t="shared" ref="AY9:BF9" si="31">AN59</f>
        <v>131.24999999999997</v>
      </c>
      <c r="AZ9" s="24">
        <f t="shared" si="31"/>
        <v>131.25</v>
      </c>
      <c r="BA9" s="24">
        <f t="shared" si="31"/>
        <v>131.25</v>
      </c>
      <c r="BB9" s="24">
        <f t="shared" si="31"/>
        <v>131.25</v>
      </c>
      <c r="BC9" s="24">
        <f t="shared" si="31"/>
        <v>131.25</v>
      </c>
      <c r="BD9" s="24">
        <f t="shared" si="31"/>
        <v>131.25</v>
      </c>
      <c r="BE9" s="24">
        <f t="shared" si="31"/>
        <v>131.25</v>
      </c>
      <c r="BF9" s="24">
        <f t="shared" si="31"/>
        <v>131.25</v>
      </c>
    </row>
    <row r="10" spans="1:61" x14ac:dyDescent="0.25">
      <c r="A10" s="4" t="str">
        <f>'2012'!A9</f>
        <v>Laptop pc</v>
      </c>
      <c r="B10" s="4" t="str">
        <f>'2012'!B9</f>
        <v>Computers</v>
      </c>
      <c r="C10" s="4">
        <f>'2012'!C9</f>
        <v>4</v>
      </c>
      <c r="D10" s="9">
        <f>'2012'!D9</f>
        <v>128</v>
      </c>
      <c r="E10" s="9">
        <f>'2015'!D9</f>
        <v>148.69999999999999</v>
      </c>
      <c r="F10" s="9">
        <f>'2020'!D9</f>
        <v>170.82</v>
      </c>
      <c r="G10" s="9">
        <f>'2025'!D9</f>
        <v>182.55</v>
      </c>
      <c r="H10" s="9">
        <f>'2030'!D9</f>
        <v>188.92</v>
      </c>
      <c r="I10" s="9">
        <f>'2035'!D9</f>
        <v>192.76</v>
      </c>
      <c r="J10" s="9">
        <f>'2040'!D9</f>
        <v>195.44</v>
      </c>
      <c r="K10" s="9">
        <f>'2045'!D9</f>
        <v>197.59</v>
      </c>
      <c r="L10" s="9">
        <f>'2050'!D9</f>
        <v>199.5</v>
      </c>
      <c r="N10" s="5" t="str">
        <f>B61</f>
        <v>Refrigeration</v>
      </c>
      <c r="O10" s="6">
        <f>SUM(D61:D70)/100</f>
        <v>1.6344000000000001</v>
      </c>
      <c r="P10" s="6">
        <f t="shared" ref="P10:U10" si="32">SUM(E61:E70)/100</f>
        <v>1.6308</v>
      </c>
      <c r="Q10" s="6">
        <f t="shared" si="32"/>
        <v>1.6229000000000002</v>
      </c>
      <c r="R10" s="6">
        <f t="shared" si="32"/>
        <v>1.6142999999999998</v>
      </c>
      <c r="S10" s="6">
        <f t="shared" si="32"/>
        <v>1.6066</v>
      </c>
      <c r="T10" s="6">
        <f t="shared" si="32"/>
        <v>1.6000999999999999</v>
      </c>
      <c r="U10" s="6">
        <f t="shared" si="32"/>
        <v>1.5952000000000002</v>
      </c>
      <c r="V10" s="6">
        <f t="shared" ref="V10:W10" si="33">SUM(K61:K70)/100</f>
        <v>1.5916000000000003</v>
      </c>
      <c r="W10" s="6">
        <f t="shared" si="33"/>
        <v>1.5888</v>
      </c>
      <c r="Y10" t="str">
        <f t="shared" si="21"/>
        <v>Laptop pc</v>
      </c>
      <c r="Z10" t="str">
        <f t="shared" si="22"/>
        <v>Computers</v>
      </c>
      <c r="AA10">
        <f>'2012'!E9</f>
        <v>61</v>
      </c>
      <c r="AB10">
        <f>'2015'!E9</f>
        <v>62</v>
      </c>
      <c r="AC10">
        <f>'2020'!E9</f>
        <v>62</v>
      </c>
      <c r="AD10">
        <f>'2025'!E9</f>
        <v>62</v>
      </c>
      <c r="AE10">
        <f>'2030'!E9</f>
        <v>62</v>
      </c>
      <c r="AF10">
        <f>'2035'!E9</f>
        <v>62</v>
      </c>
      <c r="AG10">
        <f>'2040'!E9</f>
        <v>62</v>
      </c>
      <c r="AH10">
        <f>'2045'!E9</f>
        <v>62</v>
      </c>
      <c r="AI10">
        <f>'2050'!E9</f>
        <v>62</v>
      </c>
      <c r="AK10" t="str">
        <f t="shared" si="6"/>
        <v>Laptop pc</v>
      </c>
      <c r="AL10" t="str">
        <f t="shared" si="7"/>
        <v>Computers</v>
      </c>
      <c r="AM10" s="13">
        <f t="shared" si="8"/>
        <v>78.08</v>
      </c>
      <c r="AN10" s="14">
        <f t="shared" si="9"/>
        <v>92.193999999999988</v>
      </c>
      <c r="AO10" s="14">
        <f t="shared" si="10"/>
        <v>105.9084</v>
      </c>
      <c r="AP10" s="14">
        <f t="shared" si="11"/>
        <v>113.18100000000001</v>
      </c>
      <c r="AQ10" s="14">
        <f t="shared" si="12"/>
        <v>117.13039999999998</v>
      </c>
      <c r="AR10" s="14">
        <f t="shared" si="13"/>
        <v>119.5112</v>
      </c>
      <c r="AS10" s="14">
        <f t="shared" si="14"/>
        <v>121.1728</v>
      </c>
      <c r="AT10" s="14">
        <f t="shared" si="15"/>
        <v>122.50579999999999</v>
      </c>
      <c r="AU10" s="15">
        <f t="shared" si="16"/>
        <v>123.69000000000001</v>
      </c>
      <c r="AV10" s="19"/>
      <c r="AW10" s="5" t="str">
        <f>AL61</f>
        <v>Refrigeration</v>
      </c>
      <c r="AX10" s="6">
        <f t="shared" ref="AX10:BF10" si="34">SUM(AM61:AM70)</f>
        <v>375.6628</v>
      </c>
      <c r="AY10" s="6">
        <f t="shared" si="34"/>
        <v>333.75880000000006</v>
      </c>
      <c r="AZ10" s="6">
        <f t="shared" si="34"/>
        <v>287.23129999999998</v>
      </c>
      <c r="BA10" s="6">
        <f t="shared" si="34"/>
        <v>266.166</v>
      </c>
      <c r="BB10" s="6">
        <f t="shared" si="34"/>
        <v>256.76480000000004</v>
      </c>
      <c r="BC10" s="6">
        <f t="shared" si="34"/>
        <v>250.9288</v>
      </c>
      <c r="BD10" s="6">
        <f t="shared" si="34"/>
        <v>248.26340000000002</v>
      </c>
      <c r="BE10" s="6">
        <f t="shared" si="34"/>
        <v>247.82259999999999</v>
      </c>
      <c r="BF10" s="6">
        <f t="shared" si="34"/>
        <v>248.15110000000001</v>
      </c>
    </row>
    <row r="11" spans="1:61" x14ac:dyDescent="0.25">
      <c r="A11" s="4" t="str">
        <f>'2012'!A10</f>
        <v>Laptop pc standby</v>
      </c>
      <c r="B11" s="4" t="str">
        <f>'2012'!B10</f>
        <v>Computers</v>
      </c>
      <c r="C11" s="4">
        <f>'2012'!C10</f>
        <v>0</v>
      </c>
      <c r="D11" s="9">
        <f>'2012'!D10</f>
        <v>0</v>
      </c>
      <c r="E11" s="9">
        <f>'2015'!D10</f>
        <v>0</v>
      </c>
      <c r="F11" s="9">
        <f>'2020'!D10</f>
        <v>0</v>
      </c>
      <c r="G11" s="9">
        <f>'2025'!D10</f>
        <v>0</v>
      </c>
      <c r="H11" s="9">
        <f>'2030'!D10</f>
        <v>0</v>
      </c>
      <c r="I11" s="9">
        <f>'2035'!D10</f>
        <v>0</v>
      </c>
      <c r="J11" s="9">
        <f>'2040'!D10</f>
        <v>0</v>
      </c>
      <c r="K11" s="9">
        <f>'2045'!D10</f>
        <v>0</v>
      </c>
      <c r="L11" s="9">
        <f>'2050'!D10</f>
        <v>0</v>
      </c>
      <c r="N11" s="5" t="str">
        <f>B71</f>
        <v>Washing</v>
      </c>
      <c r="O11" s="6">
        <f>SUM(D71:D76)/100</f>
        <v>1.2709999999999999</v>
      </c>
      <c r="P11" s="6">
        <f t="shared" ref="P11:U11" si="35">SUM(E71:E76)/100</f>
        <v>1.3483999999999998</v>
      </c>
      <c r="Q11" s="6">
        <f t="shared" si="35"/>
        <v>1.4646999999999999</v>
      </c>
      <c r="R11" s="6">
        <f t="shared" si="35"/>
        <v>1.5666000000000002</v>
      </c>
      <c r="S11" s="6">
        <f t="shared" si="35"/>
        <v>1.655</v>
      </c>
      <c r="T11" s="6">
        <f t="shared" si="35"/>
        <v>1.7312000000000001</v>
      </c>
      <c r="U11" s="6">
        <f t="shared" si="35"/>
        <v>1.7967000000000002</v>
      </c>
      <c r="V11" s="6">
        <f t="shared" ref="V11:W11" si="36">SUM(K71:K76)/100</f>
        <v>1.8528</v>
      </c>
      <c r="W11" s="6">
        <f t="shared" si="36"/>
        <v>1.9007999999999998</v>
      </c>
      <c r="Y11" t="str">
        <f t="shared" si="21"/>
        <v>Laptop pc standby</v>
      </c>
      <c r="Z11" t="str">
        <f t="shared" si="22"/>
        <v>Computers</v>
      </c>
      <c r="AA11">
        <f>'2012'!E10</f>
        <v>0</v>
      </c>
      <c r="AB11">
        <f>'2015'!E10</f>
        <v>0</v>
      </c>
      <c r="AC11">
        <f>'2020'!E10</f>
        <v>0</v>
      </c>
      <c r="AD11">
        <f>'2025'!E10</f>
        <v>0</v>
      </c>
      <c r="AE11">
        <f>'2030'!E10</f>
        <v>0</v>
      </c>
      <c r="AF11">
        <f>'2035'!E10</f>
        <v>0</v>
      </c>
      <c r="AG11">
        <f>'2040'!E10</f>
        <v>0</v>
      </c>
      <c r="AH11">
        <f>'2045'!E10</f>
        <v>0</v>
      </c>
      <c r="AI11">
        <f>'2050'!E10</f>
        <v>0</v>
      </c>
      <c r="AK11" t="str">
        <f t="shared" si="6"/>
        <v>Laptop pc standby</v>
      </c>
      <c r="AL11" t="str">
        <f t="shared" si="7"/>
        <v>Computers</v>
      </c>
      <c r="AM11" s="13">
        <f t="shared" si="8"/>
        <v>0</v>
      </c>
      <c r="AN11" s="14">
        <f t="shared" si="9"/>
        <v>0</v>
      </c>
      <c r="AO11" s="14">
        <f t="shared" si="10"/>
        <v>0</v>
      </c>
      <c r="AP11" s="14">
        <f t="shared" si="11"/>
        <v>0</v>
      </c>
      <c r="AQ11" s="14">
        <f t="shared" si="12"/>
        <v>0</v>
      </c>
      <c r="AR11" s="14">
        <f t="shared" si="13"/>
        <v>0</v>
      </c>
      <c r="AS11" s="14">
        <f t="shared" si="14"/>
        <v>0</v>
      </c>
      <c r="AT11" s="14">
        <f t="shared" si="15"/>
        <v>0</v>
      </c>
      <c r="AU11" s="15">
        <f t="shared" si="16"/>
        <v>0</v>
      </c>
      <c r="AW11" s="5" t="str">
        <f>AL71</f>
        <v>Washing</v>
      </c>
      <c r="AX11" s="6">
        <f t="shared" ref="AX11:BF11" si="37">SUM(AM71:AM76)</f>
        <v>297.95319999999998</v>
      </c>
      <c r="AY11" s="6">
        <f t="shared" si="37"/>
        <v>301.14479999999998</v>
      </c>
      <c r="AZ11" s="6">
        <f t="shared" si="37"/>
        <v>306.35199999999998</v>
      </c>
      <c r="BA11" s="6">
        <f t="shared" si="37"/>
        <v>309.46120000000002</v>
      </c>
      <c r="BB11" s="6">
        <f t="shared" si="37"/>
        <v>313.77499999999998</v>
      </c>
      <c r="BC11" s="6">
        <f t="shared" si="37"/>
        <v>317.13940000000002</v>
      </c>
      <c r="BD11" s="6">
        <f t="shared" si="37"/>
        <v>320.7011</v>
      </c>
      <c r="BE11" s="6">
        <f t="shared" si="37"/>
        <v>322.06139999999999</v>
      </c>
      <c r="BF11" s="6">
        <f t="shared" si="37"/>
        <v>324.35640000000001</v>
      </c>
    </row>
    <row r="12" spans="1:61" x14ac:dyDescent="0.25">
      <c r="A12" t="str">
        <f>'2012'!A11</f>
        <v>Laser printers</v>
      </c>
      <c r="B12" t="str">
        <f>'2012'!B11</f>
        <v>Computers</v>
      </c>
      <c r="C12">
        <f>'2012'!C11</f>
        <v>4</v>
      </c>
      <c r="D12" s="8">
        <f>'2012'!D11</f>
        <v>14</v>
      </c>
      <c r="E12" s="8">
        <f>'2015'!D11</f>
        <v>12.53</v>
      </c>
      <c r="F12" s="8">
        <f>'2020'!D11</f>
        <v>11.15</v>
      </c>
      <c r="G12" s="8">
        <f>'2025'!D11</f>
        <v>10.51</v>
      </c>
      <c r="H12" s="8">
        <f>'2030'!D11</f>
        <v>10.199999999999999</v>
      </c>
      <c r="I12" s="8">
        <f>'2035'!D11</f>
        <v>10.06</v>
      </c>
      <c r="J12" s="8">
        <f>'2040'!D11</f>
        <v>10.01</v>
      </c>
      <c r="K12" s="8">
        <f>'2045'!D11</f>
        <v>10</v>
      </c>
      <c r="L12" s="8">
        <f>'2050'!D11</f>
        <v>10.02</v>
      </c>
      <c r="N12" s="20" t="s">
        <v>120</v>
      </c>
      <c r="O12" s="52">
        <f>SUM(O5:O11)</f>
        <v>36.279642105263157</v>
      </c>
      <c r="P12" s="52">
        <f t="shared" ref="P12:W12" si="38">SUM(P5:P11)</f>
        <v>32.8868181877193</v>
      </c>
      <c r="Q12" s="52">
        <f t="shared" si="38"/>
        <v>32.790013724417129</v>
      </c>
      <c r="R12" s="52">
        <f t="shared" si="38"/>
        <v>33.699029630079131</v>
      </c>
      <c r="S12" s="52">
        <f t="shared" si="38"/>
        <v>35.241545689188101</v>
      </c>
      <c r="T12" s="52">
        <f t="shared" si="38"/>
        <v>37.199986173421557</v>
      </c>
      <c r="U12" s="52">
        <f t="shared" si="38"/>
        <v>39.476831817083713</v>
      </c>
      <c r="V12" s="52">
        <f t="shared" si="38"/>
        <v>42.073722746046393</v>
      </c>
      <c r="W12" s="52">
        <f t="shared" si="38"/>
        <v>45.074576918291228</v>
      </c>
      <c r="Y12" t="str">
        <f t="shared" si="21"/>
        <v>Laser printers</v>
      </c>
      <c r="Z12" t="str">
        <f t="shared" si="22"/>
        <v>Computers</v>
      </c>
      <c r="AA12">
        <f>'2012'!E11</f>
        <v>100</v>
      </c>
      <c r="AB12">
        <f>'2015'!E11</f>
        <v>89</v>
      </c>
      <c r="AC12">
        <f>'2020'!E11</f>
        <v>83</v>
      </c>
      <c r="AD12">
        <f>'2025'!E11</f>
        <v>80</v>
      </c>
      <c r="AE12">
        <f>'2030'!E11</f>
        <v>78</v>
      </c>
      <c r="AF12">
        <f>'2035'!E11</f>
        <v>77</v>
      </c>
      <c r="AG12">
        <f>'2040'!E11</f>
        <v>76</v>
      </c>
      <c r="AH12">
        <f>'2045'!E11</f>
        <v>76</v>
      </c>
      <c r="AI12">
        <f>'2050'!E11</f>
        <v>75</v>
      </c>
      <c r="AK12" t="str">
        <f t="shared" si="6"/>
        <v>Laser printers</v>
      </c>
      <c r="AL12" t="str">
        <f t="shared" si="7"/>
        <v>Computers</v>
      </c>
      <c r="AM12" s="13">
        <f t="shared" si="8"/>
        <v>14.000000000000002</v>
      </c>
      <c r="AN12" s="14">
        <f t="shared" si="9"/>
        <v>11.1517</v>
      </c>
      <c r="AO12" s="14">
        <f t="shared" si="10"/>
        <v>9.2545000000000002</v>
      </c>
      <c r="AP12" s="14">
        <f t="shared" si="11"/>
        <v>8.4079999999999995</v>
      </c>
      <c r="AQ12" s="14">
        <f t="shared" si="12"/>
        <v>7.9559999999999995</v>
      </c>
      <c r="AR12" s="14">
        <f t="shared" si="13"/>
        <v>7.7462000000000009</v>
      </c>
      <c r="AS12" s="14">
        <f t="shared" si="14"/>
        <v>7.6075999999999997</v>
      </c>
      <c r="AT12" s="14">
        <f t="shared" si="15"/>
        <v>7.6000000000000005</v>
      </c>
      <c r="AU12" s="15">
        <f t="shared" si="16"/>
        <v>7.5149999999999997</v>
      </c>
    </row>
    <row r="13" spans="1:61" x14ac:dyDescent="0.25">
      <c r="A13" t="str">
        <f>'2012'!A12</f>
        <v>PC speakers</v>
      </c>
      <c r="B13" t="str">
        <f>'2012'!B12</f>
        <v>Computers</v>
      </c>
      <c r="C13">
        <f>'2012'!C12</f>
        <v>4</v>
      </c>
      <c r="D13" s="8">
        <f>'2012'!D12</f>
        <v>65</v>
      </c>
      <c r="E13" s="8">
        <f>'2015'!D12</f>
        <v>58.96</v>
      </c>
      <c r="F13" s="8">
        <f>'2020'!D12</f>
        <v>49.95</v>
      </c>
      <c r="G13" s="8">
        <f>'2025'!D12</f>
        <v>42.67</v>
      </c>
      <c r="H13" s="8">
        <f>'2030'!D12</f>
        <v>36.74</v>
      </c>
      <c r="I13" s="8">
        <f>'2035'!D12</f>
        <v>31.86</v>
      </c>
      <c r="J13" s="8">
        <f>'2040'!D12</f>
        <v>27.82</v>
      </c>
      <c r="K13" s="8">
        <f>'2045'!D12</f>
        <v>24.44</v>
      </c>
      <c r="L13" s="8">
        <f>'2050'!D12</f>
        <v>21.6</v>
      </c>
      <c r="Y13" t="str">
        <f t="shared" si="21"/>
        <v>PC speakers</v>
      </c>
      <c r="Z13" t="str">
        <f t="shared" si="22"/>
        <v>Computers</v>
      </c>
      <c r="AA13">
        <f>'2012'!E12</f>
        <v>15</v>
      </c>
      <c r="AB13">
        <f>'2015'!E12</f>
        <v>15</v>
      </c>
      <c r="AC13">
        <f>'2020'!E12</f>
        <v>15</v>
      </c>
      <c r="AD13">
        <f>'2025'!E12</f>
        <v>15</v>
      </c>
      <c r="AE13">
        <f>'2030'!E12</f>
        <v>15</v>
      </c>
      <c r="AF13">
        <f>'2035'!E12</f>
        <v>15</v>
      </c>
      <c r="AG13">
        <f>'2040'!E12</f>
        <v>15</v>
      </c>
      <c r="AH13">
        <f>'2045'!E12</f>
        <v>15</v>
      </c>
      <c r="AI13">
        <f>'2050'!E12</f>
        <v>15</v>
      </c>
      <c r="AK13" t="str">
        <f t="shared" si="6"/>
        <v>PC speakers</v>
      </c>
      <c r="AL13" t="str">
        <f t="shared" si="7"/>
        <v>Computers</v>
      </c>
      <c r="AM13" s="13">
        <f t="shared" si="8"/>
        <v>9.75</v>
      </c>
      <c r="AN13" s="14">
        <f t="shared" si="9"/>
        <v>8.8439999999999994</v>
      </c>
      <c r="AO13" s="14">
        <f t="shared" si="10"/>
        <v>7.4925000000000006</v>
      </c>
      <c r="AP13" s="14">
        <f t="shared" si="11"/>
        <v>6.4005000000000001</v>
      </c>
      <c r="AQ13" s="14">
        <f t="shared" si="12"/>
        <v>5.5110000000000001</v>
      </c>
      <c r="AR13" s="14">
        <f t="shared" si="13"/>
        <v>4.7789999999999999</v>
      </c>
      <c r="AS13" s="14">
        <f t="shared" si="14"/>
        <v>4.173</v>
      </c>
      <c r="AT13" s="14">
        <f t="shared" si="15"/>
        <v>3.6659999999999999</v>
      </c>
      <c r="AU13" s="15">
        <f t="shared" si="16"/>
        <v>3.24</v>
      </c>
    </row>
    <row r="14" spans="1:61" x14ac:dyDescent="0.25">
      <c r="A14" t="str">
        <f>'2012'!A13</f>
        <v>Scanner</v>
      </c>
      <c r="B14" t="str">
        <f>'2012'!B13</f>
        <v>Computers</v>
      </c>
      <c r="C14">
        <f>'2012'!C13</f>
        <v>4</v>
      </c>
      <c r="D14" s="8">
        <f>'2012'!D13</f>
        <v>9</v>
      </c>
      <c r="E14" s="8">
        <f>'2015'!D13</f>
        <v>7.83</v>
      </c>
      <c r="F14" s="8">
        <f>'2020'!D13</f>
        <v>6.62</v>
      </c>
      <c r="G14" s="8">
        <f>'2025'!D13</f>
        <v>5.95</v>
      </c>
      <c r="H14" s="8">
        <f>'2030'!D13</f>
        <v>5.57</v>
      </c>
      <c r="I14" s="8">
        <f>'2035'!D13</f>
        <v>5.35</v>
      </c>
      <c r="J14" s="8">
        <f>'2040'!D13</f>
        <v>5.22</v>
      </c>
      <c r="K14" s="8">
        <f>'2045'!D13</f>
        <v>5.15</v>
      </c>
      <c r="L14" s="8">
        <f>'2050'!D13</f>
        <v>5.1100000000000003</v>
      </c>
      <c r="Y14" t="str">
        <f t="shared" si="21"/>
        <v>Scanner</v>
      </c>
      <c r="Z14" t="str">
        <f t="shared" si="22"/>
        <v>Computers</v>
      </c>
      <c r="AA14">
        <f>'2012'!E13</f>
        <v>43</v>
      </c>
      <c r="AB14">
        <f>'2015'!E13</f>
        <v>41</v>
      </c>
      <c r="AC14">
        <f>'2020'!E13</f>
        <v>37</v>
      </c>
      <c r="AD14">
        <f>'2025'!E13</f>
        <v>34</v>
      </c>
      <c r="AE14">
        <f>'2030'!E13</f>
        <v>32</v>
      </c>
      <c r="AF14">
        <f>'2035'!E13</f>
        <v>29</v>
      </c>
      <c r="AG14">
        <f>'2040'!E13</f>
        <v>27</v>
      </c>
      <c r="AH14">
        <f>'2045'!E13</f>
        <v>26</v>
      </c>
      <c r="AI14">
        <f>'2050'!E13</f>
        <v>24</v>
      </c>
      <c r="AK14" t="str">
        <f t="shared" si="6"/>
        <v>Scanner</v>
      </c>
      <c r="AL14" t="str">
        <f t="shared" si="7"/>
        <v>Computers</v>
      </c>
      <c r="AM14" s="13">
        <f t="shared" si="8"/>
        <v>3.8699999999999997</v>
      </c>
      <c r="AN14" s="14">
        <f t="shared" si="9"/>
        <v>3.2102999999999997</v>
      </c>
      <c r="AO14" s="14">
        <f t="shared" si="10"/>
        <v>2.4493999999999998</v>
      </c>
      <c r="AP14" s="14">
        <f t="shared" si="11"/>
        <v>2.0230000000000001</v>
      </c>
      <c r="AQ14" s="14">
        <f t="shared" si="12"/>
        <v>1.7824</v>
      </c>
      <c r="AR14" s="14">
        <f t="shared" si="13"/>
        <v>1.5514999999999999</v>
      </c>
      <c r="AS14" s="14">
        <f t="shared" si="14"/>
        <v>1.4094</v>
      </c>
      <c r="AT14" s="14">
        <f t="shared" si="15"/>
        <v>1.3390000000000002</v>
      </c>
      <c r="AU14" s="15">
        <f t="shared" si="16"/>
        <v>1.2264000000000002</v>
      </c>
    </row>
    <row r="15" spans="1:61" x14ac:dyDescent="0.25">
      <c r="A15" t="str">
        <f>'2012'!A14</f>
        <v>Wireless network</v>
      </c>
      <c r="B15" t="str">
        <f>'2012'!B14</f>
        <v>Computers</v>
      </c>
      <c r="C15">
        <f>'2012'!C14</f>
        <v>4</v>
      </c>
      <c r="D15" s="8">
        <f>'2012'!D14</f>
        <v>74</v>
      </c>
      <c r="E15" s="8">
        <f>'2015'!D14</f>
        <v>82.69</v>
      </c>
      <c r="F15" s="8">
        <f>'2020'!D14</f>
        <v>88.99</v>
      </c>
      <c r="G15" s="8">
        <f>'2025'!D14</f>
        <v>91.12</v>
      </c>
      <c r="H15" s="8">
        <f>'2030'!D14</f>
        <v>92.14</v>
      </c>
      <c r="I15" s="8">
        <f>'2035'!D14</f>
        <v>92.89</v>
      </c>
      <c r="J15" s="8">
        <f>'2040'!D14</f>
        <v>93.56</v>
      </c>
      <c r="K15" s="8">
        <f>'2045'!D14</f>
        <v>94.22</v>
      </c>
      <c r="L15" s="8">
        <f>'2050'!D14</f>
        <v>94.87</v>
      </c>
      <c r="Y15" t="str">
        <f t="shared" si="21"/>
        <v>Wireless network</v>
      </c>
      <c r="Z15" t="str">
        <f t="shared" si="22"/>
        <v>Computers</v>
      </c>
      <c r="AA15">
        <f>'2012'!E14</f>
        <v>71</v>
      </c>
      <c r="AB15">
        <f>'2015'!E14</f>
        <v>59</v>
      </c>
      <c r="AC15">
        <f>'2020'!E14</f>
        <v>47</v>
      </c>
      <c r="AD15">
        <f>'2025'!E14</f>
        <v>40</v>
      </c>
      <c r="AE15">
        <f>'2030'!E14</f>
        <v>35</v>
      </c>
      <c r="AF15">
        <f>'2035'!E14</f>
        <v>32</v>
      </c>
      <c r="AG15">
        <f>'2040'!E14</f>
        <v>30</v>
      </c>
      <c r="AH15">
        <f>'2045'!E14</f>
        <v>28</v>
      </c>
      <c r="AI15">
        <f>'2050'!E14</f>
        <v>27</v>
      </c>
      <c r="AK15" t="str">
        <f t="shared" si="6"/>
        <v>Wireless network</v>
      </c>
      <c r="AL15" t="str">
        <f t="shared" si="7"/>
        <v>Computers</v>
      </c>
      <c r="AM15" s="16">
        <f t="shared" si="8"/>
        <v>52.54</v>
      </c>
      <c r="AN15" s="17">
        <f t="shared" si="9"/>
        <v>48.787099999999995</v>
      </c>
      <c r="AO15" s="17">
        <f t="shared" si="10"/>
        <v>41.825299999999999</v>
      </c>
      <c r="AP15" s="17">
        <f t="shared" si="11"/>
        <v>36.448</v>
      </c>
      <c r="AQ15" s="17">
        <f t="shared" si="12"/>
        <v>32.249000000000002</v>
      </c>
      <c r="AR15" s="17">
        <f t="shared" si="13"/>
        <v>29.724800000000002</v>
      </c>
      <c r="AS15" s="17">
        <f t="shared" si="14"/>
        <v>28.067999999999998</v>
      </c>
      <c r="AT15" s="17">
        <f t="shared" si="15"/>
        <v>26.381600000000002</v>
      </c>
      <c r="AU15" s="18">
        <f t="shared" si="16"/>
        <v>25.614900000000002</v>
      </c>
    </row>
    <row r="16" spans="1:61" x14ac:dyDescent="0.25">
      <c r="A16" t="str">
        <f>'2012'!A15</f>
        <v>Coffee maker</v>
      </c>
      <c r="B16" t="str">
        <f>'2012'!B15</f>
        <v>Cooking</v>
      </c>
      <c r="C16">
        <f>'2012'!C15</f>
        <v>4</v>
      </c>
      <c r="D16" s="8">
        <f>'2012'!D15</f>
        <v>52</v>
      </c>
      <c r="E16" s="8">
        <f>'2015'!D15</f>
        <v>46.8</v>
      </c>
      <c r="F16" s="8">
        <f>'2020'!D15</f>
        <v>39.39</v>
      </c>
      <c r="G16" s="8">
        <f>'2025'!D15</f>
        <v>33.56</v>
      </c>
      <c r="H16" s="8">
        <f>'2030'!D15</f>
        <v>28.92</v>
      </c>
      <c r="I16" s="8">
        <f>'2035'!D15</f>
        <v>25.17</v>
      </c>
      <c r="J16" s="8">
        <f>'2040'!D15</f>
        <v>22.13</v>
      </c>
      <c r="K16" s="8">
        <f>'2045'!D15</f>
        <v>19.62</v>
      </c>
      <c r="L16" s="8">
        <f>'2050'!D15</f>
        <v>17.54</v>
      </c>
      <c r="Y16" t="str">
        <f t="shared" si="21"/>
        <v>Coffee maker</v>
      </c>
      <c r="Z16" t="str">
        <f t="shared" si="22"/>
        <v>Cooking</v>
      </c>
      <c r="AA16">
        <f>'2012'!E15</f>
        <v>36</v>
      </c>
      <c r="AB16">
        <f>'2015'!E15</f>
        <v>37</v>
      </c>
      <c r="AC16">
        <f>'2020'!E15</f>
        <v>36</v>
      </c>
      <c r="AD16">
        <f>'2025'!E15</f>
        <v>36</v>
      </c>
      <c r="AE16">
        <f>'2030'!E15</f>
        <v>36</v>
      </c>
      <c r="AF16">
        <f>'2035'!E15</f>
        <v>36</v>
      </c>
      <c r="AG16">
        <f>'2040'!E15</f>
        <v>36</v>
      </c>
      <c r="AH16">
        <f>'2045'!E15</f>
        <v>36</v>
      </c>
      <c r="AI16">
        <f>'2050'!E15</f>
        <v>36</v>
      </c>
      <c r="AK16" t="str">
        <f t="shared" si="6"/>
        <v>Coffee maker</v>
      </c>
      <c r="AL16" t="str">
        <f t="shared" si="7"/>
        <v>Cooking</v>
      </c>
      <c r="AM16" s="10">
        <f t="shared" si="8"/>
        <v>18.72</v>
      </c>
      <c r="AN16" s="11">
        <f t="shared" si="9"/>
        <v>17.315999999999999</v>
      </c>
      <c r="AO16" s="11">
        <f t="shared" si="10"/>
        <v>14.180400000000001</v>
      </c>
      <c r="AP16" s="11">
        <f t="shared" si="11"/>
        <v>12.0816</v>
      </c>
      <c r="AQ16" s="11">
        <f t="shared" si="12"/>
        <v>10.411200000000001</v>
      </c>
      <c r="AR16" s="11">
        <f t="shared" si="13"/>
        <v>9.0612000000000013</v>
      </c>
      <c r="AS16" s="11">
        <f t="shared" si="14"/>
        <v>7.9668000000000001</v>
      </c>
      <c r="AT16" s="11">
        <f t="shared" si="15"/>
        <v>7.0632000000000001</v>
      </c>
      <c r="AU16" s="12">
        <f t="shared" si="16"/>
        <v>6.3144</v>
      </c>
    </row>
    <row r="17" spans="1:49" x14ac:dyDescent="0.25">
      <c r="A17" t="str">
        <f>'2012'!A16</f>
        <v>Cooker hoods</v>
      </c>
      <c r="B17" t="str">
        <f>'2012'!B16</f>
        <v>Cooking</v>
      </c>
      <c r="C17">
        <f>'2012'!C16</f>
        <v>15</v>
      </c>
      <c r="D17" s="8">
        <f>'2012'!D16</f>
        <v>73</v>
      </c>
      <c r="E17" s="8">
        <f>'2015'!D16</f>
        <v>75.56</v>
      </c>
      <c r="F17" s="8">
        <f>'2020'!D16</f>
        <v>79.099999999999994</v>
      </c>
      <c r="G17" s="8">
        <f>'2025'!D16</f>
        <v>81.819999999999993</v>
      </c>
      <c r="H17" s="8">
        <f>'2030'!D16</f>
        <v>83.89</v>
      </c>
      <c r="I17" s="8">
        <f>'2035'!D16</f>
        <v>85.46</v>
      </c>
      <c r="J17" s="8">
        <f>'2040'!D16</f>
        <v>86.63</v>
      </c>
      <c r="K17" s="8">
        <f>'2045'!D16</f>
        <v>87.52</v>
      </c>
      <c r="L17" s="8">
        <f>'2050'!D16</f>
        <v>88.18</v>
      </c>
      <c r="Y17" t="str">
        <f t="shared" si="21"/>
        <v>Cooker hoods</v>
      </c>
      <c r="Z17" t="str">
        <f t="shared" si="22"/>
        <v>Cooking</v>
      </c>
      <c r="AA17">
        <f>'2012'!E16</f>
        <v>45</v>
      </c>
      <c r="AB17">
        <f>'2015'!E16</f>
        <v>48</v>
      </c>
      <c r="AC17">
        <f>'2020'!E16</f>
        <v>52</v>
      </c>
      <c r="AD17">
        <f>'2025'!E16</f>
        <v>55</v>
      </c>
      <c r="AE17">
        <f>'2030'!E16</f>
        <v>55</v>
      </c>
      <c r="AF17">
        <f>'2035'!E16</f>
        <v>55</v>
      </c>
      <c r="AG17">
        <f>'2040'!E16</f>
        <v>55</v>
      </c>
      <c r="AH17">
        <f>'2045'!E16</f>
        <v>55</v>
      </c>
      <c r="AI17">
        <f>'2050'!E16</f>
        <v>55</v>
      </c>
      <c r="AK17" t="str">
        <f t="shared" si="6"/>
        <v>Cooker hoods</v>
      </c>
      <c r="AL17" t="str">
        <f t="shared" si="7"/>
        <v>Cooking</v>
      </c>
      <c r="AM17" s="13">
        <f t="shared" si="8"/>
        <v>32.85</v>
      </c>
      <c r="AN17" s="14">
        <f t="shared" si="9"/>
        <v>36.268799999999999</v>
      </c>
      <c r="AO17" s="14">
        <f t="shared" si="10"/>
        <v>41.131999999999998</v>
      </c>
      <c r="AP17" s="14">
        <f t="shared" si="11"/>
        <v>45.000999999999998</v>
      </c>
      <c r="AQ17" s="14">
        <f t="shared" si="12"/>
        <v>46.139499999999998</v>
      </c>
      <c r="AR17" s="14">
        <f t="shared" si="13"/>
        <v>47.002999999999993</v>
      </c>
      <c r="AS17" s="14">
        <f t="shared" si="14"/>
        <v>47.646499999999996</v>
      </c>
      <c r="AT17" s="14">
        <f t="shared" si="15"/>
        <v>48.135999999999996</v>
      </c>
      <c r="AU17" s="15">
        <f t="shared" si="16"/>
        <v>48.499000000000002</v>
      </c>
    </row>
    <row r="18" spans="1:49" x14ac:dyDescent="0.25">
      <c r="A18" t="str">
        <f>'2012'!A17</f>
        <v>Electric baking ovens</v>
      </c>
      <c r="B18" t="str">
        <f>'2012'!B17</f>
        <v>Cooking</v>
      </c>
      <c r="C18">
        <f>'2012'!C17</f>
        <v>14</v>
      </c>
      <c r="D18" s="8">
        <f>'2012'!D17</f>
        <v>77.16</v>
      </c>
      <c r="E18" s="8">
        <f>'2015'!D17</f>
        <v>77.78</v>
      </c>
      <c r="F18" s="8">
        <f>'2020'!D17</f>
        <v>78.64</v>
      </c>
      <c r="G18" s="8">
        <f>'2025'!D17</f>
        <v>79.37</v>
      </c>
      <c r="H18" s="8">
        <f>'2030'!D17</f>
        <v>80.03</v>
      </c>
      <c r="I18" s="8">
        <f>'2035'!D17</f>
        <v>80.650000000000006</v>
      </c>
      <c r="J18" s="8">
        <f>'2040'!D17</f>
        <v>81.25</v>
      </c>
      <c r="K18" s="8">
        <f>'2045'!D17</f>
        <v>81.83</v>
      </c>
      <c r="L18" s="8">
        <f>'2050'!D17</f>
        <v>82.41</v>
      </c>
      <c r="Y18" t="str">
        <f t="shared" si="21"/>
        <v>Electric baking ovens</v>
      </c>
      <c r="Z18" t="str">
        <f t="shared" si="22"/>
        <v>Cooking</v>
      </c>
      <c r="AA18">
        <f>'2012'!E17</f>
        <v>85</v>
      </c>
      <c r="AB18">
        <f>'2015'!E17</f>
        <v>85</v>
      </c>
      <c r="AC18">
        <f>'2020'!E17</f>
        <v>85</v>
      </c>
      <c r="AD18">
        <f>'2025'!E17</f>
        <v>84</v>
      </c>
      <c r="AE18">
        <f>'2030'!E17</f>
        <v>83</v>
      </c>
      <c r="AF18">
        <f>'2035'!E17</f>
        <v>83</v>
      </c>
      <c r="AG18">
        <f>'2040'!E17</f>
        <v>82</v>
      </c>
      <c r="AH18">
        <f>'2045'!E17</f>
        <v>82</v>
      </c>
      <c r="AI18">
        <f>'2050'!E17</f>
        <v>81</v>
      </c>
      <c r="AK18" t="str">
        <f t="shared" si="6"/>
        <v>Electric baking ovens</v>
      </c>
      <c r="AL18" t="str">
        <f t="shared" si="7"/>
        <v>Cooking</v>
      </c>
      <c r="AM18" s="13">
        <f t="shared" si="8"/>
        <v>65.585999999999999</v>
      </c>
      <c r="AN18" s="14">
        <f t="shared" si="9"/>
        <v>66.113</v>
      </c>
      <c r="AO18" s="14">
        <f t="shared" si="10"/>
        <v>66.843999999999994</v>
      </c>
      <c r="AP18" s="14">
        <f t="shared" si="11"/>
        <v>66.6708</v>
      </c>
      <c r="AQ18" s="14">
        <f t="shared" si="12"/>
        <v>66.424900000000008</v>
      </c>
      <c r="AR18" s="14">
        <f t="shared" si="13"/>
        <v>66.93950000000001</v>
      </c>
      <c r="AS18" s="14">
        <f t="shared" si="14"/>
        <v>66.625</v>
      </c>
      <c r="AT18" s="14">
        <f t="shared" si="15"/>
        <v>67.1006</v>
      </c>
      <c r="AU18" s="15">
        <f t="shared" si="16"/>
        <v>66.752099999999999</v>
      </c>
    </row>
    <row r="19" spans="1:49" x14ac:dyDescent="0.25">
      <c r="A19" s="4" t="str">
        <f>'2012'!A18</f>
        <v>Electric baking ovens standby</v>
      </c>
      <c r="B19" s="4" t="str">
        <f>'2012'!B18</f>
        <v>Cooking</v>
      </c>
      <c r="C19" s="4">
        <f>'2012'!C18</f>
        <v>0</v>
      </c>
      <c r="D19" s="9">
        <f>'2012'!D18</f>
        <v>0</v>
      </c>
      <c r="E19" s="9">
        <f>'2015'!D18</f>
        <v>0</v>
      </c>
      <c r="F19" s="9">
        <f>'2020'!D18</f>
        <v>0</v>
      </c>
      <c r="G19" s="9">
        <f>'2025'!D18</f>
        <v>0</v>
      </c>
      <c r="H19" s="9">
        <f>'2030'!D18</f>
        <v>0</v>
      </c>
      <c r="I19" s="9">
        <f>'2035'!D18</f>
        <v>0</v>
      </c>
      <c r="J19" s="9">
        <f>'2040'!D18</f>
        <v>0</v>
      </c>
      <c r="K19" s="9">
        <f>'2045'!D18</f>
        <v>0</v>
      </c>
      <c r="L19" s="9">
        <f>'2050'!D18</f>
        <v>0</v>
      </c>
      <c r="Y19" t="str">
        <f t="shared" si="21"/>
        <v>Electric baking ovens standby</v>
      </c>
      <c r="Z19" t="str">
        <f t="shared" si="22"/>
        <v>Cooking</v>
      </c>
      <c r="AA19">
        <f>'2012'!E18</f>
        <v>0</v>
      </c>
      <c r="AB19">
        <f>'2015'!E18</f>
        <v>0</v>
      </c>
      <c r="AC19">
        <f>'2020'!E18</f>
        <v>0</v>
      </c>
      <c r="AD19">
        <f>'2025'!E18</f>
        <v>0</v>
      </c>
      <c r="AE19">
        <f>'2030'!E18</f>
        <v>0</v>
      </c>
      <c r="AF19">
        <f>'2035'!E18</f>
        <v>0</v>
      </c>
      <c r="AG19">
        <f>'2040'!E18</f>
        <v>0</v>
      </c>
      <c r="AH19">
        <f>'2045'!E18</f>
        <v>0</v>
      </c>
      <c r="AI19">
        <f>'2050'!E18</f>
        <v>0</v>
      </c>
      <c r="AK19" t="str">
        <f t="shared" si="6"/>
        <v>Electric baking ovens standby</v>
      </c>
      <c r="AL19" t="str">
        <f t="shared" si="7"/>
        <v>Cooking</v>
      </c>
      <c r="AM19" s="13">
        <f t="shared" si="8"/>
        <v>0</v>
      </c>
      <c r="AN19" s="14">
        <f t="shared" si="9"/>
        <v>0</v>
      </c>
      <c r="AO19" s="14">
        <f t="shared" si="10"/>
        <v>0</v>
      </c>
      <c r="AP19" s="14">
        <f t="shared" si="11"/>
        <v>0</v>
      </c>
      <c r="AQ19" s="14">
        <f t="shared" si="12"/>
        <v>0</v>
      </c>
      <c r="AR19" s="14">
        <f t="shared" si="13"/>
        <v>0</v>
      </c>
      <c r="AS19" s="14">
        <f t="shared" si="14"/>
        <v>0</v>
      </c>
      <c r="AT19" s="14">
        <f t="shared" si="15"/>
        <v>0</v>
      </c>
      <c r="AU19" s="15">
        <f t="shared" si="16"/>
        <v>0</v>
      </c>
    </row>
    <row r="20" spans="1:49" x14ac:dyDescent="0.25">
      <c r="A20" t="str">
        <f>'2012'!A19</f>
        <v>Electric hobs</v>
      </c>
      <c r="B20" t="str">
        <f>'2012'!B19</f>
        <v>Cooking</v>
      </c>
      <c r="C20">
        <f>'2012'!C19</f>
        <v>19</v>
      </c>
      <c r="D20" s="8">
        <f>'2012'!D19</f>
        <v>82.8</v>
      </c>
      <c r="E20" s="8">
        <f>'2015'!D19</f>
        <v>84.16</v>
      </c>
      <c r="F20" s="8">
        <f>'2020'!D19</f>
        <v>85.9</v>
      </c>
      <c r="G20" s="8">
        <f>'2025'!D19</f>
        <v>87.13</v>
      </c>
      <c r="H20" s="8">
        <f>'2030'!D19</f>
        <v>87.99</v>
      </c>
      <c r="I20" s="8">
        <f>'2035'!D19</f>
        <v>88.61</v>
      </c>
      <c r="J20" s="8">
        <f>'2040'!D19</f>
        <v>89.06</v>
      </c>
      <c r="K20" s="8">
        <f>'2045'!D19</f>
        <v>89.39</v>
      </c>
      <c r="L20" s="8">
        <f>'2050'!D19</f>
        <v>89.64</v>
      </c>
      <c r="Y20" t="str">
        <f t="shared" si="21"/>
        <v>Electric hobs</v>
      </c>
      <c r="Z20" t="str">
        <f t="shared" si="22"/>
        <v>Cooking</v>
      </c>
      <c r="AA20">
        <f>'2012'!E19</f>
        <v>162</v>
      </c>
      <c r="AB20">
        <f>'2015'!E19</f>
        <v>152</v>
      </c>
      <c r="AC20">
        <f>'2020'!E19</f>
        <v>140</v>
      </c>
      <c r="AD20">
        <f>'2025'!E19</f>
        <v>128</v>
      </c>
      <c r="AE20">
        <f>'2030'!E19</f>
        <v>119</v>
      </c>
      <c r="AF20">
        <f>'2035'!E19</f>
        <v>112</v>
      </c>
      <c r="AG20">
        <f>'2040'!E19</f>
        <v>106</v>
      </c>
      <c r="AH20">
        <f>'2045'!E19</f>
        <v>100</v>
      </c>
      <c r="AI20">
        <f>'2050'!E19</f>
        <v>98</v>
      </c>
      <c r="AK20" t="str">
        <f t="shared" si="6"/>
        <v>Electric hobs</v>
      </c>
      <c r="AL20" t="str">
        <f t="shared" si="7"/>
        <v>Cooking</v>
      </c>
      <c r="AM20" s="13">
        <f t="shared" si="8"/>
        <v>134.136</v>
      </c>
      <c r="AN20" s="14">
        <f t="shared" si="9"/>
        <v>127.92320000000001</v>
      </c>
      <c r="AO20" s="14">
        <f t="shared" si="10"/>
        <v>120.26000000000002</v>
      </c>
      <c r="AP20" s="14">
        <f t="shared" si="11"/>
        <v>111.5264</v>
      </c>
      <c r="AQ20" s="14">
        <f t="shared" si="12"/>
        <v>104.70809999999999</v>
      </c>
      <c r="AR20" s="14">
        <f t="shared" si="13"/>
        <v>99.243200000000002</v>
      </c>
      <c r="AS20" s="14">
        <f t="shared" si="14"/>
        <v>94.403600000000012</v>
      </c>
      <c r="AT20" s="14">
        <f t="shared" si="15"/>
        <v>89.39</v>
      </c>
      <c r="AU20" s="15">
        <f t="shared" si="16"/>
        <v>87.847200000000001</v>
      </c>
    </row>
    <row r="21" spans="1:49" x14ac:dyDescent="0.25">
      <c r="A21" s="4" t="str">
        <f>'2012'!A20</f>
        <v>Electric hobs standby</v>
      </c>
      <c r="B21" s="4" t="str">
        <f>'2012'!B20</f>
        <v>Cooking</v>
      </c>
      <c r="C21" s="4">
        <f>'2012'!C20</f>
        <v>0</v>
      </c>
      <c r="D21" s="9">
        <f>'2012'!D20</f>
        <v>0</v>
      </c>
      <c r="E21" s="9">
        <f>'2015'!D20</f>
        <v>0</v>
      </c>
      <c r="F21" s="9">
        <f>'2020'!D20</f>
        <v>0</v>
      </c>
      <c r="G21" s="9">
        <f>'2025'!D20</f>
        <v>0</v>
      </c>
      <c r="H21" s="9">
        <f>'2030'!D20</f>
        <v>0</v>
      </c>
      <c r="I21" s="9">
        <f>'2035'!D20</f>
        <v>0</v>
      </c>
      <c r="J21" s="9">
        <f>'2040'!D20</f>
        <v>0</v>
      </c>
      <c r="K21" s="9">
        <f>'2045'!D20</f>
        <v>0</v>
      </c>
      <c r="L21" s="9">
        <f>'2050'!D20</f>
        <v>0</v>
      </c>
      <c r="Y21" t="str">
        <f t="shared" si="21"/>
        <v>Electric hobs standby</v>
      </c>
      <c r="Z21" t="str">
        <f t="shared" si="22"/>
        <v>Cooking</v>
      </c>
      <c r="AA21">
        <f>'2012'!E20</f>
        <v>0</v>
      </c>
      <c r="AB21">
        <f>'2015'!E20</f>
        <v>0</v>
      </c>
      <c r="AC21">
        <f>'2020'!E20</f>
        <v>0</v>
      </c>
      <c r="AD21">
        <f>'2025'!E20</f>
        <v>0</v>
      </c>
      <c r="AE21">
        <f>'2030'!E20</f>
        <v>0</v>
      </c>
      <c r="AF21">
        <f>'2035'!E20</f>
        <v>0</v>
      </c>
      <c r="AG21">
        <f>'2040'!E20</f>
        <v>0</v>
      </c>
      <c r="AH21">
        <f>'2045'!E20</f>
        <v>0</v>
      </c>
      <c r="AI21">
        <f>'2050'!E20</f>
        <v>0</v>
      </c>
      <c r="AK21" t="str">
        <f t="shared" si="6"/>
        <v>Electric hobs standby</v>
      </c>
      <c r="AL21" t="str">
        <f t="shared" si="7"/>
        <v>Cooking</v>
      </c>
      <c r="AM21" s="13">
        <f t="shared" si="8"/>
        <v>0</v>
      </c>
      <c r="AN21" s="14">
        <f t="shared" si="9"/>
        <v>0</v>
      </c>
      <c r="AO21" s="14">
        <f t="shared" si="10"/>
        <v>0</v>
      </c>
      <c r="AP21" s="14">
        <f t="shared" si="11"/>
        <v>0</v>
      </c>
      <c r="AQ21" s="14">
        <f t="shared" si="12"/>
        <v>0</v>
      </c>
      <c r="AR21" s="14">
        <f t="shared" si="13"/>
        <v>0</v>
      </c>
      <c r="AS21" s="14">
        <f t="shared" si="14"/>
        <v>0</v>
      </c>
      <c r="AT21" s="14">
        <f t="shared" si="15"/>
        <v>0</v>
      </c>
      <c r="AU21" s="15">
        <f t="shared" si="16"/>
        <v>0</v>
      </c>
    </row>
    <row r="22" spans="1:49" x14ac:dyDescent="0.25">
      <c r="A22" t="str">
        <f>'2012'!A21</f>
        <v>Electric keddle</v>
      </c>
      <c r="B22" t="str">
        <f>'2012'!B21</f>
        <v>Cooking</v>
      </c>
      <c r="C22">
        <f>'2012'!C21</f>
        <v>4</v>
      </c>
      <c r="D22" s="8">
        <f>'2012'!D21</f>
        <v>86</v>
      </c>
      <c r="E22" s="8">
        <f>'2015'!D21</f>
        <v>86.98</v>
      </c>
      <c r="F22" s="8">
        <f>'2020'!D21</f>
        <v>88.13</v>
      </c>
      <c r="G22" s="8">
        <f>'2025'!D21</f>
        <v>88.84</v>
      </c>
      <c r="H22" s="8">
        <f>'2030'!D21</f>
        <v>89.27</v>
      </c>
      <c r="I22" s="8">
        <f>'2035'!D21</f>
        <v>89.54</v>
      </c>
      <c r="J22" s="8">
        <f>'2040'!D21</f>
        <v>89.72</v>
      </c>
      <c r="K22" s="8">
        <f>'2045'!D21</f>
        <v>89.84</v>
      </c>
      <c r="L22" s="8">
        <f>'2050'!D21</f>
        <v>89.92</v>
      </c>
      <c r="Y22" t="str">
        <f t="shared" si="21"/>
        <v>Electric keddle</v>
      </c>
      <c r="Z22" t="str">
        <f t="shared" si="22"/>
        <v>Cooking</v>
      </c>
      <c r="AA22">
        <f>'2012'!E21</f>
        <v>25</v>
      </c>
      <c r="AB22">
        <f>'2015'!E21</f>
        <v>25</v>
      </c>
      <c r="AC22">
        <f>'2020'!E21</f>
        <v>25</v>
      </c>
      <c r="AD22">
        <f>'2025'!E21</f>
        <v>25</v>
      </c>
      <c r="AE22">
        <f>'2030'!E21</f>
        <v>25</v>
      </c>
      <c r="AF22">
        <f>'2035'!E21</f>
        <v>25</v>
      </c>
      <c r="AG22">
        <f>'2040'!E21</f>
        <v>25</v>
      </c>
      <c r="AH22">
        <f>'2045'!E21</f>
        <v>25</v>
      </c>
      <c r="AI22">
        <f>'2050'!E21</f>
        <v>25</v>
      </c>
      <c r="AK22" t="str">
        <f t="shared" si="6"/>
        <v>Electric keddle</v>
      </c>
      <c r="AL22" t="str">
        <f t="shared" si="7"/>
        <v>Cooking</v>
      </c>
      <c r="AM22" s="13">
        <f t="shared" si="8"/>
        <v>21.5</v>
      </c>
      <c r="AN22" s="14">
        <f t="shared" si="9"/>
        <v>21.745000000000001</v>
      </c>
      <c r="AO22" s="14">
        <f t="shared" si="10"/>
        <v>22.032499999999999</v>
      </c>
      <c r="AP22" s="14">
        <f t="shared" si="11"/>
        <v>22.21</v>
      </c>
      <c r="AQ22" s="14">
        <f t="shared" si="12"/>
        <v>22.317499999999999</v>
      </c>
      <c r="AR22" s="14">
        <f t="shared" si="13"/>
        <v>22.385000000000002</v>
      </c>
      <c r="AS22" s="14">
        <f t="shared" si="14"/>
        <v>22.43</v>
      </c>
      <c r="AT22" s="14">
        <f t="shared" si="15"/>
        <v>22.46</v>
      </c>
      <c r="AU22" s="15">
        <f t="shared" si="16"/>
        <v>22.48</v>
      </c>
    </row>
    <row r="23" spans="1:49" x14ac:dyDescent="0.25">
      <c r="A23" t="str">
        <f>'2012'!A22</f>
        <v>Espresso machine</v>
      </c>
      <c r="B23" t="str">
        <f>'2012'!B22</f>
        <v>Cooking</v>
      </c>
      <c r="C23">
        <f>'2012'!C22</f>
        <v>4</v>
      </c>
      <c r="D23" s="8">
        <f>'2012'!D22</f>
        <v>14</v>
      </c>
      <c r="E23" s="8">
        <f>'2015'!D22</f>
        <v>15.83</v>
      </c>
      <c r="F23" s="8">
        <f>'2020'!D22</f>
        <v>18.09</v>
      </c>
      <c r="G23" s="8">
        <f>'2025'!D22</f>
        <v>19.37</v>
      </c>
      <c r="H23" s="8">
        <f>'2030'!D22</f>
        <v>20</v>
      </c>
      <c r="I23" s="8">
        <f>'2035'!D22</f>
        <v>20.239999999999998</v>
      </c>
      <c r="J23" s="8">
        <f>'2040'!D22</f>
        <v>20.25</v>
      </c>
      <c r="K23" s="8">
        <f>'2045'!D22</f>
        <v>20.14</v>
      </c>
      <c r="L23" s="8">
        <f>'2050'!D22</f>
        <v>19.95</v>
      </c>
      <c r="Y23" t="str">
        <f t="shared" si="21"/>
        <v>Espresso machine</v>
      </c>
      <c r="Z23" t="str">
        <f t="shared" si="22"/>
        <v>Cooking</v>
      </c>
      <c r="AA23">
        <f>'2012'!E22</f>
        <v>25</v>
      </c>
      <c r="AB23">
        <f>'2015'!E22</f>
        <v>25</v>
      </c>
      <c r="AC23">
        <f>'2020'!E22</f>
        <v>25</v>
      </c>
      <c r="AD23">
        <f>'2025'!E22</f>
        <v>25</v>
      </c>
      <c r="AE23">
        <f>'2030'!E22</f>
        <v>25</v>
      </c>
      <c r="AF23">
        <f>'2035'!E22</f>
        <v>25</v>
      </c>
      <c r="AG23">
        <f>'2040'!E22</f>
        <v>25</v>
      </c>
      <c r="AH23">
        <f>'2045'!E22</f>
        <v>25</v>
      </c>
      <c r="AI23">
        <f>'2050'!E22</f>
        <v>25</v>
      </c>
      <c r="AK23" t="str">
        <f t="shared" si="6"/>
        <v>Espresso machine</v>
      </c>
      <c r="AL23" t="str">
        <f t="shared" si="7"/>
        <v>Cooking</v>
      </c>
      <c r="AM23" s="13">
        <f t="shared" si="8"/>
        <v>3.5000000000000004</v>
      </c>
      <c r="AN23" s="14">
        <f t="shared" si="9"/>
        <v>3.9575</v>
      </c>
      <c r="AO23" s="14">
        <f t="shared" si="10"/>
        <v>4.5225</v>
      </c>
      <c r="AP23" s="14">
        <f t="shared" si="11"/>
        <v>4.8425000000000002</v>
      </c>
      <c r="AQ23" s="14">
        <f t="shared" si="12"/>
        <v>5</v>
      </c>
      <c r="AR23" s="14">
        <f t="shared" si="13"/>
        <v>5.0599999999999996</v>
      </c>
      <c r="AS23" s="14">
        <f t="shared" si="14"/>
        <v>5.0625</v>
      </c>
      <c r="AT23" s="14">
        <f t="shared" si="15"/>
        <v>5.0350000000000001</v>
      </c>
      <c r="AU23" s="15">
        <f t="shared" si="16"/>
        <v>4.9874999999999998</v>
      </c>
    </row>
    <row r="24" spans="1:49" x14ac:dyDescent="0.25">
      <c r="A24" t="str">
        <f>'2012'!A23</f>
        <v>Microwave ovens</v>
      </c>
      <c r="B24" t="str">
        <f>'2012'!B23</f>
        <v>Cooking</v>
      </c>
      <c r="C24">
        <f>'2012'!C23</f>
        <v>10</v>
      </c>
      <c r="D24" s="8">
        <f>'2012'!D23</f>
        <v>66</v>
      </c>
      <c r="E24" s="8">
        <f>'2015'!D23</f>
        <v>68.489999999999995</v>
      </c>
      <c r="F24" s="8">
        <f>'2020'!D23</f>
        <v>71.69</v>
      </c>
      <c r="G24" s="8">
        <f>'2025'!D23</f>
        <v>73.98</v>
      </c>
      <c r="H24" s="8">
        <f>'2030'!D23</f>
        <v>75.67</v>
      </c>
      <c r="I24" s="8">
        <f>'2035'!D23</f>
        <v>76.95</v>
      </c>
      <c r="J24" s="8">
        <f>'2040'!D23</f>
        <v>77.959999999999994</v>
      </c>
      <c r="K24" s="8">
        <f>'2045'!D23</f>
        <v>78.8</v>
      </c>
      <c r="L24" s="8">
        <f>'2050'!D23</f>
        <v>79.540000000000006</v>
      </c>
      <c r="Y24" t="str">
        <f t="shared" si="21"/>
        <v>Microwave ovens</v>
      </c>
      <c r="Z24" t="str">
        <f t="shared" si="22"/>
        <v>Cooking</v>
      </c>
      <c r="AA24">
        <f>'2012'!E23</f>
        <v>22</v>
      </c>
      <c r="AB24">
        <f>'2015'!E23</f>
        <v>22</v>
      </c>
      <c r="AC24">
        <f>'2020'!E23</f>
        <v>22</v>
      </c>
      <c r="AD24">
        <f>'2025'!E23</f>
        <v>22</v>
      </c>
      <c r="AE24">
        <f>'2030'!E23</f>
        <v>22</v>
      </c>
      <c r="AF24">
        <f>'2035'!E23</f>
        <v>22</v>
      </c>
      <c r="AG24">
        <f>'2040'!E23</f>
        <v>22</v>
      </c>
      <c r="AH24">
        <f>'2045'!E23</f>
        <v>22</v>
      </c>
      <c r="AI24">
        <f>'2050'!E23</f>
        <v>22</v>
      </c>
      <c r="AK24" t="str">
        <f t="shared" si="6"/>
        <v>Microwave ovens</v>
      </c>
      <c r="AL24" t="str">
        <f t="shared" si="7"/>
        <v>Cooking</v>
      </c>
      <c r="AM24" s="13">
        <f t="shared" si="8"/>
        <v>14.520000000000001</v>
      </c>
      <c r="AN24" s="14">
        <f t="shared" si="9"/>
        <v>15.067799999999998</v>
      </c>
      <c r="AO24" s="14">
        <f t="shared" si="10"/>
        <v>15.771799999999999</v>
      </c>
      <c r="AP24" s="14">
        <f t="shared" si="11"/>
        <v>16.275600000000001</v>
      </c>
      <c r="AQ24" s="14">
        <f t="shared" si="12"/>
        <v>16.647400000000001</v>
      </c>
      <c r="AR24" s="14">
        <f t="shared" si="13"/>
        <v>16.929000000000002</v>
      </c>
      <c r="AS24" s="14">
        <f t="shared" si="14"/>
        <v>17.151199999999999</v>
      </c>
      <c r="AT24" s="14">
        <f t="shared" si="15"/>
        <v>17.335999999999999</v>
      </c>
      <c r="AU24" s="15">
        <f t="shared" si="16"/>
        <v>17.498800000000003</v>
      </c>
    </row>
    <row r="25" spans="1:49" x14ac:dyDescent="0.25">
      <c r="A25" t="str">
        <f>'2012'!A24</f>
        <v>Microwave ovens standby</v>
      </c>
      <c r="B25" t="str">
        <f>'2012'!B24</f>
        <v>Cooking</v>
      </c>
      <c r="C25">
        <f>'2012'!C24</f>
        <v>0</v>
      </c>
      <c r="D25" s="8">
        <f>'2012'!D24</f>
        <v>0</v>
      </c>
      <c r="E25" s="8">
        <f>'2015'!D24</f>
        <v>0</v>
      </c>
      <c r="F25" s="8">
        <f>'2020'!D24</f>
        <v>0</v>
      </c>
      <c r="G25" s="8">
        <f>'2025'!D24</f>
        <v>0</v>
      </c>
      <c r="H25" s="8">
        <f>'2030'!D24</f>
        <v>0</v>
      </c>
      <c r="I25" s="8">
        <f>'2035'!D24</f>
        <v>0</v>
      </c>
      <c r="J25" s="8">
        <f>'2040'!D24</f>
        <v>0</v>
      </c>
      <c r="K25" s="8">
        <f>'2045'!D24</f>
        <v>0</v>
      </c>
      <c r="L25" s="8">
        <f>'2050'!D24</f>
        <v>0</v>
      </c>
      <c r="Y25" s="4" t="str">
        <f t="shared" si="21"/>
        <v>Microwave ovens standby</v>
      </c>
      <c r="Z25" s="4" t="str">
        <f t="shared" si="22"/>
        <v>Cooking</v>
      </c>
      <c r="AA25" s="4">
        <f>'2012'!E24</f>
        <v>0</v>
      </c>
      <c r="AB25" s="4">
        <f>'2015'!E24</f>
        <v>0</v>
      </c>
      <c r="AC25" s="4">
        <f>'2020'!E24</f>
        <v>0</v>
      </c>
      <c r="AD25" s="4">
        <f>'2025'!E24</f>
        <v>0</v>
      </c>
      <c r="AE25" s="4">
        <f>'2030'!E24</f>
        <v>0</v>
      </c>
      <c r="AF25" s="4">
        <f>'2035'!E24</f>
        <v>0</v>
      </c>
      <c r="AG25" s="4">
        <f>'2040'!E24</f>
        <v>0</v>
      </c>
      <c r="AH25" s="4">
        <f>'2045'!E24</f>
        <v>0</v>
      </c>
      <c r="AI25" s="4">
        <f>'2050'!E24</f>
        <v>0</v>
      </c>
      <c r="AK25" t="str">
        <f t="shared" si="6"/>
        <v>Microwave ovens standby</v>
      </c>
      <c r="AL25" t="str">
        <f t="shared" si="7"/>
        <v>Cooking</v>
      </c>
      <c r="AM25" s="16">
        <f t="shared" si="8"/>
        <v>0</v>
      </c>
      <c r="AN25" s="17">
        <f t="shared" si="9"/>
        <v>0</v>
      </c>
      <c r="AO25" s="17">
        <f t="shared" si="10"/>
        <v>0</v>
      </c>
      <c r="AP25" s="17">
        <f t="shared" si="11"/>
        <v>0</v>
      </c>
      <c r="AQ25" s="17">
        <f t="shared" si="12"/>
        <v>0</v>
      </c>
      <c r="AR25" s="17">
        <f t="shared" si="13"/>
        <v>0</v>
      </c>
      <c r="AS25" s="17">
        <f t="shared" si="14"/>
        <v>0</v>
      </c>
      <c r="AT25" s="17">
        <f t="shared" si="15"/>
        <v>0</v>
      </c>
      <c r="AU25" s="18">
        <f t="shared" si="16"/>
        <v>0</v>
      </c>
    </row>
    <row r="26" spans="1:49" x14ac:dyDescent="0.25">
      <c r="A26" t="str">
        <f>'2012'!A25</f>
        <v>B/W TV</v>
      </c>
      <c r="B26" t="str">
        <f>'2012'!B25</f>
        <v>Entertainment</v>
      </c>
      <c r="C26">
        <f>'2012'!C25</f>
        <v>14</v>
      </c>
      <c r="D26" s="8">
        <f>'2012'!D25</f>
        <v>0.01</v>
      </c>
      <c r="E26" s="8">
        <f>'2015'!D25</f>
        <v>0</v>
      </c>
      <c r="F26" s="8">
        <f>'2020'!D25</f>
        <v>0</v>
      </c>
      <c r="G26" s="8">
        <f>'2025'!D25</f>
        <v>0</v>
      </c>
      <c r="H26" s="8">
        <f>'2030'!D25</f>
        <v>0</v>
      </c>
      <c r="I26" s="8">
        <f>'2035'!D25</f>
        <v>0</v>
      </c>
      <c r="J26" s="8">
        <f>'2040'!D25</f>
        <v>0</v>
      </c>
      <c r="K26" s="8">
        <f>'2045'!D25</f>
        <v>0</v>
      </c>
      <c r="L26" s="8">
        <f>'2050'!D25</f>
        <v>0</v>
      </c>
      <c r="Y26" t="str">
        <f t="shared" si="21"/>
        <v>B/W TV</v>
      </c>
      <c r="Z26" t="str">
        <f t="shared" si="22"/>
        <v>Entertainment</v>
      </c>
      <c r="AA26">
        <f>'2012'!E25</f>
        <v>50</v>
      </c>
      <c r="AB26">
        <f>'2015'!E25</f>
        <v>45</v>
      </c>
      <c r="AC26">
        <f>'2020'!E25</f>
        <v>35</v>
      </c>
      <c r="AD26">
        <f>'2025'!E25</f>
        <v>35</v>
      </c>
      <c r="AE26">
        <f>'2030'!E25</f>
        <v>35</v>
      </c>
      <c r="AF26">
        <f>'2035'!E25</f>
        <v>35</v>
      </c>
      <c r="AG26">
        <f>'2040'!E25</f>
        <v>35</v>
      </c>
      <c r="AH26">
        <f>'2045'!E25</f>
        <v>35</v>
      </c>
      <c r="AI26">
        <f>'2050'!E25</f>
        <v>35</v>
      </c>
      <c r="AK26" t="str">
        <f t="shared" si="6"/>
        <v>B/W TV</v>
      </c>
      <c r="AL26" t="str">
        <f t="shared" si="7"/>
        <v>Entertainment</v>
      </c>
      <c r="AM26" s="10">
        <f t="shared" si="8"/>
        <v>5.0000000000000001E-3</v>
      </c>
      <c r="AN26" s="11">
        <f t="shared" si="9"/>
        <v>0</v>
      </c>
      <c r="AO26" s="11">
        <f t="shared" si="10"/>
        <v>0</v>
      </c>
      <c r="AP26" s="11">
        <f t="shared" si="11"/>
        <v>0</v>
      </c>
      <c r="AQ26" s="11">
        <f t="shared" si="12"/>
        <v>0</v>
      </c>
      <c r="AR26" s="11">
        <f t="shared" si="13"/>
        <v>0</v>
      </c>
      <c r="AS26" s="11">
        <f t="shared" si="14"/>
        <v>0</v>
      </c>
      <c r="AT26" s="11">
        <f t="shared" si="15"/>
        <v>0</v>
      </c>
      <c r="AU26" s="12">
        <f t="shared" si="16"/>
        <v>0</v>
      </c>
    </row>
    <row r="27" spans="1:49" x14ac:dyDescent="0.25">
      <c r="A27" t="str">
        <f>'2012'!A26</f>
        <v>Bluray player</v>
      </c>
      <c r="B27" t="str">
        <f>'2012'!B26</f>
        <v>Entertainment</v>
      </c>
      <c r="C27">
        <f>'2012'!C26</f>
        <v>4</v>
      </c>
      <c r="D27" s="8">
        <f>'2012'!D26</f>
        <v>23</v>
      </c>
      <c r="E27" s="8">
        <f>'2015'!D26</f>
        <v>23.19</v>
      </c>
      <c r="F27" s="8">
        <f>'2020'!D26</f>
        <v>23.19</v>
      </c>
      <c r="G27" s="8">
        <f>'2025'!D26</f>
        <v>23.16</v>
      </c>
      <c r="H27" s="8">
        <f>'2030'!D26</f>
        <v>23.13</v>
      </c>
      <c r="I27" s="8">
        <f>'2035'!D26</f>
        <v>23.1</v>
      </c>
      <c r="J27" s="8">
        <f>'2040'!D26</f>
        <v>23.07</v>
      </c>
      <c r="K27" s="8">
        <f>'2045'!D26</f>
        <v>23.04</v>
      </c>
      <c r="L27" s="8">
        <f>'2050'!D26</f>
        <v>23.01</v>
      </c>
      <c r="Y27" t="str">
        <f t="shared" si="21"/>
        <v>Bluray player</v>
      </c>
      <c r="Z27" t="str">
        <f t="shared" si="22"/>
        <v>Entertainment</v>
      </c>
      <c r="AA27">
        <f>'2012'!E26</f>
        <v>11</v>
      </c>
      <c r="AB27">
        <f>'2015'!E26</f>
        <v>9</v>
      </c>
      <c r="AC27">
        <f>'2020'!E26</f>
        <v>7</v>
      </c>
      <c r="AD27">
        <f>'2025'!E26</f>
        <v>6</v>
      </c>
      <c r="AE27">
        <f>'2030'!E26</f>
        <v>6</v>
      </c>
      <c r="AF27">
        <f>'2035'!E26</f>
        <v>5</v>
      </c>
      <c r="AG27">
        <f>'2040'!E26</f>
        <v>5</v>
      </c>
      <c r="AH27">
        <f>'2045'!E26</f>
        <v>5</v>
      </c>
      <c r="AI27">
        <f>'2050'!E26</f>
        <v>5</v>
      </c>
      <c r="AK27" t="str">
        <f t="shared" si="6"/>
        <v>Bluray player</v>
      </c>
      <c r="AL27" t="str">
        <f t="shared" si="7"/>
        <v>Entertainment</v>
      </c>
      <c r="AM27" s="13">
        <f t="shared" si="8"/>
        <v>2.5300000000000002</v>
      </c>
      <c r="AN27" s="14">
        <f t="shared" si="9"/>
        <v>2.0871000000000004</v>
      </c>
      <c r="AO27" s="14">
        <f t="shared" si="10"/>
        <v>1.6233000000000002</v>
      </c>
      <c r="AP27" s="14">
        <f t="shared" si="11"/>
        <v>1.3895999999999999</v>
      </c>
      <c r="AQ27" s="14">
        <f t="shared" si="12"/>
        <v>1.3877999999999999</v>
      </c>
      <c r="AR27" s="14">
        <f t="shared" si="13"/>
        <v>1.155</v>
      </c>
      <c r="AS27" s="14">
        <f t="shared" si="14"/>
        <v>1.1535000000000002</v>
      </c>
      <c r="AT27" s="14">
        <f t="shared" si="15"/>
        <v>1.1519999999999999</v>
      </c>
      <c r="AU27" s="15">
        <f t="shared" si="16"/>
        <v>1.1505000000000001</v>
      </c>
    </row>
    <row r="28" spans="1:49" x14ac:dyDescent="0.25">
      <c r="A28" t="str">
        <f>'2012'!A27</f>
        <v>CRT TV</v>
      </c>
      <c r="B28" t="str">
        <f>'2012'!B27</f>
        <v>Entertainment</v>
      </c>
      <c r="C28">
        <f>'2012'!C27</f>
        <v>3</v>
      </c>
      <c r="D28" s="8">
        <f>'2012'!D27</f>
        <v>12.98</v>
      </c>
      <c r="E28" s="8">
        <f>'2015'!D27</f>
        <v>1</v>
      </c>
      <c r="F28" s="8">
        <f>'2020'!D27</f>
        <v>0</v>
      </c>
      <c r="G28" s="8">
        <f>'2025'!D27</f>
        <v>0</v>
      </c>
      <c r="H28" s="8">
        <f>'2030'!D27</f>
        <v>0</v>
      </c>
      <c r="I28" s="8">
        <f>'2035'!D27</f>
        <v>0</v>
      </c>
      <c r="J28" s="8">
        <f>'2040'!D27</f>
        <v>0</v>
      </c>
      <c r="K28" s="8">
        <f>'2045'!D27</f>
        <v>0</v>
      </c>
      <c r="L28" s="8">
        <f>'2050'!D27</f>
        <v>0</v>
      </c>
      <c r="Y28" t="str">
        <f t="shared" si="21"/>
        <v>CRT TV</v>
      </c>
      <c r="Z28" t="str">
        <f t="shared" si="22"/>
        <v>Entertainment</v>
      </c>
      <c r="AA28">
        <f>'2012'!E27</f>
        <v>114</v>
      </c>
      <c r="AB28">
        <f>'2015'!E27</f>
        <v>112</v>
      </c>
      <c r="AC28">
        <f>'2020'!E27</f>
        <v>0</v>
      </c>
      <c r="AD28">
        <f>'2025'!E27</f>
        <v>0</v>
      </c>
      <c r="AE28">
        <f>'2030'!E27</f>
        <v>0</v>
      </c>
      <c r="AF28">
        <f>'2035'!E27</f>
        <v>0</v>
      </c>
      <c r="AG28">
        <f>'2040'!E27</f>
        <v>0</v>
      </c>
      <c r="AH28">
        <f>'2045'!E27</f>
        <v>0</v>
      </c>
      <c r="AI28">
        <f>'2050'!E27</f>
        <v>0</v>
      </c>
      <c r="AK28" t="str">
        <f t="shared" si="6"/>
        <v>CRT TV</v>
      </c>
      <c r="AL28" t="str">
        <f t="shared" si="7"/>
        <v>Entertainment</v>
      </c>
      <c r="AM28" s="13">
        <f t="shared" si="8"/>
        <v>14.7972</v>
      </c>
      <c r="AN28" s="14">
        <f t="shared" si="9"/>
        <v>1.1200000000000001</v>
      </c>
      <c r="AO28" s="14">
        <f t="shared" si="10"/>
        <v>0</v>
      </c>
      <c r="AP28" s="14">
        <f t="shared" si="11"/>
        <v>0</v>
      </c>
      <c r="AQ28" s="14">
        <f t="shared" si="12"/>
        <v>0</v>
      </c>
      <c r="AR28" s="14">
        <f t="shared" si="13"/>
        <v>0</v>
      </c>
      <c r="AS28" s="14">
        <f t="shared" si="14"/>
        <v>0</v>
      </c>
      <c r="AT28" s="14">
        <f t="shared" si="15"/>
        <v>0</v>
      </c>
      <c r="AU28" s="15">
        <f t="shared" si="16"/>
        <v>0</v>
      </c>
    </row>
    <row r="29" spans="1:49" x14ac:dyDescent="0.25">
      <c r="A29" t="str">
        <f>'2012'!A28</f>
        <v>Digital photo frame</v>
      </c>
      <c r="B29" t="str">
        <f>'2012'!B28</f>
        <v>Entertainment</v>
      </c>
      <c r="C29">
        <f>'2012'!C28</f>
        <v>4</v>
      </c>
      <c r="D29" s="8">
        <f>'2012'!D28</f>
        <v>9</v>
      </c>
      <c r="E29" s="8">
        <f>'2015'!D28</f>
        <v>13.97</v>
      </c>
      <c r="F29" s="8">
        <f>'2020'!D28</f>
        <v>19.440000000000001</v>
      </c>
      <c r="G29" s="8">
        <f>'2025'!D28</f>
        <v>22.04</v>
      </c>
      <c r="H29" s="8">
        <f>'2030'!D28</f>
        <v>23.24</v>
      </c>
      <c r="I29" s="8">
        <f>'2035'!D28</f>
        <v>23.87</v>
      </c>
      <c r="J29" s="8">
        <f>'2040'!D28</f>
        <v>24.28</v>
      </c>
      <c r="K29" s="8">
        <f>'2045'!D28</f>
        <v>24.62</v>
      </c>
      <c r="L29" s="8">
        <f>'2050'!D28</f>
        <v>24.93</v>
      </c>
      <c r="Y29" t="str">
        <f t="shared" si="21"/>
        <v>Digital photo frame</v>
      </c>
      <c r="Z29" t="str">
        <f t="shared" si="22"/>
        <v>Entertainment</v>
      </c>
      <c r="AA29">
        <f>'2012'!E28</f>
        <v>17</v>
      </c>
      <c r="AB29">
        <f>'2015'!E28</f>
        <v>17</v>
      </c>
      <c r="AC29">
        <f>'2020'!E28</f>
        <v>16</v>
      </c>
      <c r="AD29">
        <f>'2025'!E28</f>
        <v>15</v>
      </c>
      <c r="AE29">
        <f>'2030'!E28</f>
        <v>14</v>
      </c>
      <c r="AF29">
        <f>'2035'!E28</f>
        <v>13</v>
      </c>
      <c r="AG29">
        <f>'2040'!E28</f>
        <v>13</v>
      </c>
      <c r="AH29">
        <f>'2045'!E28</f>
        <v>12</v>
      </c>
      <c r="AI29">
        <f>'2050'!E28</f>
        <v>12</v>
      </c>
      <c r="AK29" t="str">
        <f t="shared" si="6"/>
        <v>Digital photo frame</v>
      </c>
      <c r="AL29" t="str">
        <f t="shared" si="7"/>
        <v>Entertainment</v>
      </c>
      <c r="AM29" s="13">
        <f t="shared" si="8"/>
        <v>1.53</v>
      </c>
      <c r="AN29" s="14">
        <f t="shared" si="9"/>
        <v>2.3749000000000002</v>
      </c>
      <c r="AO29" s="14">
        <f t="shared" si="10"/>
        <v>3.1104000000000003</v>
      </c>
      <c r="AP29" s="14">
        <f t="shared" si="11"/>
        <v>3.3059999999999996</v>
      </c>
      <c r="AQ29" s="14">
        <f t="shared" si="12"/>
        <v>3.2536</v>
      </c>
      <c r="AR29" s="14">
        <f t="shared" si="13"/>
        <v>3.1031000000000004</v>
      </c>
      <c r="AS29" s="14">
        <f t="shared" si="14"/>
        <v>3.1564000000000001</v>
      </c>
      <c r="AT29" s="14">
        <f t="shared" si="15"/>
        <v>2.9544000000000001</v>
      </c>
      <c r="AU29" s="15">
        <f t="shared" si="16"/>
        <v>2.9916</v>
      </c>
    </row>
    <row r="30" spans="1:49" x14ac:dyDescent="0.25">
      <c r="A30" t="str">
        <f>'2012'!A29</f>
        <v>DVD player</v>
      </c>
      <c r="B30" t="str">
        <f>'2012'!B29</f>
        <v>Entertainment</v>
      </c>
      <c r="C30">
        <f>'2012'!C29</f>
        <v>4</v>
      </c>
      <c r="D30" s="8">
        <f>'2012'!D29</f>
        <v>77</v>
      </c>
      <c r="E30" s="8">
        <f>'2015'!D29</f>
        <v>61.29</v>
      </c>
      <c r="F30" s="8">
        <f>'2020'!D29</f>
        <v>38.14</v>
      </c>
      <c r="G30" s="8">
        <f>'2025'!D29</f>
        <v>23.98</v>
      </c>
      <c r="H30" s="8">
        <f>'2030'!D29</f>
        <v>15.13</v>
      </c>
      <c r="I30" s="8">
        <f>'2035'!D29</f>
        <v>9.48</v>
      </c>
      <c r="J30" s="8">
        <f>'2040'!D29</f>
        <v>5.82</v>
      </c>
      <c r="K30" s="8">
        <f>'2045'!D29</f>
        <v>3.4</v>
      </c>
      <c r="L30" s="8">
        <f>'2050'!D29</f>
        <v>1.79</v>
      </c>
      <c r="Y30" t="str">
        <f t="shared" si="21"/>
        <v>DVD player</v>
      </c>
      <c r="Z30" t="str">
        <f t="shared" si="22"/>
        <v>Entertainment</v>
      </c>
      <c r="AA30">
        <f>'2012'!E29</f>
        <v>20</v>
      </c>
      <c r="AB30">
        <f>'2015'!E29</f>
        <v>19</v>
      </c>
      <c r="AC30">
        <f>'2020'!E29</f>
        <v>17</v>
      </c>
      <c r="AD30">
        <f>'2025'!E29</f>
        <v>16</v>
      </c>
      <c r="AE30">
        <f>'2030'!E29</f>
        <v>15</v>
      </c>
      <c r="AF30">
        <f>'2035'!E29</f>
        <v>14</v>
      </c>
      <c r="AG30">
        <f>'2040'!E29</f>
        <v>13</v>
      </c>
      <c r="AH30">
        <f>'2045'!E29</f>
        <v>12</v>
      </c>
      <c r="AI30">
        <f>'2050'!E29</f>
        <v>11</v>
      </c>
      <c r="AK30" t="str">
        <f t="shared" si="6"/>
        <v>DVD player</v>
      </c>
      <c r="AL30" t="str">
        <f t="shared" si="7"/>
        <v>Entertainment</v>
      </c>
      <c r="AM30" s="13">
        <f t="shared" si="8"/>
        <v>15.4</v>
      </c>
      <c r="AN30" s="14">
        <f t="shared" si="9"/>
        <v>11.645099999999999</v>
      </c>
      <c r="AO30" s="14">
        <f t="shared" si="10"/>
        <v>6.4838000000000005</v>
      </c>
      <c r="AP30" s="14">
        <f t="shared" si="11"/>
        <v>3.8368000000000002</v>
      </c>
      <c r="AQ30" s="14">
        <f t="shared" si="12"/>
        <v>2.2695000000000003</v>
      </c>
      <c r="AR30" s="14">
        <f t="shared" si="13"/>
        <v>1.3272000000000002</v>
      </c>
      <c r="AS30" s="14">
        <f t="shared" si="14"/>
        <v>0.75660000000000005</v>
      </c>
      <c r="AT30" s="14">
        <f t="shared" si="15"/>
        <v>0.40800000000000003</v>
      </c>
      <c r="AU30" s="15">
        <f t="shared" si="16"/>
        <v>0.19689999999999999</v>
      </c>
    </row>
    <row r="31" spans="1:49" x14ac:dyDescent="0.25">
      <c r="A31" t="str">
        <f>'2012'!A30</f>
        <v>Gaming consol - PS2/3</v>
      </c>
      <c r="B31" t="str">
        <f>'2012'!B30</f>
        <v>Entertainment</v>
      </c>
      <c r="C31">
        <f>'2012'!C30</f>
        <v>4</v>
      </c>
      <c r="D31" s="8">
        <f>'2012'!D30</f>
        <v>10.41</v>
      </c>
      <c r="E31" s="8">
        <f>'2015'!D30</f>
        <v>10.43</v>
      </c>
      <c r="F31" s="8">
        <f>'2020'!D30</f>
        <v>10.47</v>
      </c>
      <c r="G31" s="8">
        <f>'2025'!D30</f>
        <v>10.51</v>
      </c>
      <c r="H31" s="8">
        <f>'2030'!D30</f>
        <v>10.55</v>
      </c>
      <c r="I31" s="8">
        <f>'2035'!D30</f>
        <v>10.58</v>
      </c>
      <c r="J31" s="8">
        <f>'2040'!D30</f>
        <v>10.62</v>
      </c>
      <c r="K31" s="8">
        <f>'2045'!D30</f>
        <v>10.65</v>
      </c>
      <c r="L31" s="8">
        <f>'2050'!D30</f>
        <v>10.68</v>
      </c>
      <c r="Y31" t="str">
        <f t="shared" si="21"/>
        <v>Gaming consol - PS2/3</v>
      </c>
      <c r="Z31" t="str">
        <f t="shared" si="22"/>
        <v>Entertainment</v>
      </c>
      <c r="AA31">
        <f>'2012'!E30</f>
        <v>125</v>
      </c>
      <c r="AB31">
        <f>'2015'!E30</f>
        <v>125</v>
      </c>
      <c r="AC31">
        <f>'2020'!E30</f>
        <v>125</v>
      </c>
      <c r="AD31">
        <f>'2025'!E30</f>
        <v>125</v>
      </c>
      <c r="AE31">
        <f>'2030'!E30</f>
        <v>125</v>
      </c>
      <c r="AF31">
        <f>'2035'!E30</f>
        <v>125</v>
      </c>
      <c r="AG31">
        <f>'2040'!E30</f>
        <v>125</v>
      </c>
      <c r="AH31">
        <f>'2045'!E30</f>
        <v>125</v>
      </c>
      <c r="AI31">
        <f>'2050'!E30</f>
        <v>125</v>
      </c>
      <c r="AK31" t="str">
        <f t="shared" si="6"/>
        <v>Gaming consol - PS2/3</v>
      </c>
      <c r="AL31" t="str">
        <f t="shared" si="7"/>
        <v>Entertainment</v>
      </c>
      <c r="AM31" s="13">
        <f t="shared" si="8"/>
        <v>13.012499999999999</v>
      </c>
      <c r="AN31" s="14">
        <f t="shared" si="9"/>
        <v>13.0375</v>
      </c>
      <c r="AO31" s="14">
        <f t="shared" si="10"/>
        <v>13.0875</v>
      </c>
      <c r="AP31" s="14">
        <f t="shared" si="11"/>
        <v>13.137499999999999</v>
      </c>
      <c r="AQ31" s="14">
        <f t="shared" si="12"/>
        <v>13.187500000000002</v>
      </c>
      <c r="AR31" s="14">
        <f t="shared" si="13"/>
        <v>13.225000000000001</v>
      </c>
      <c r="AS31" s="14">
        <f t="shared" si="14"/>
        <v>13.274999999999999</v>
      </c>
      <c r="AT31" s="14">
        <f t="shared" si="15"/>
        <v>13.3125</v>
      </c>
      <c r="AU31" s="15">
        <f t="shared" si="16"/>
        <v>13.35</v>
      </c>
    </row>
    <row r="32" spans="1:49" x14ac:dyDescent="0.25">
      <c r="A32" t="str">
        <f>'2012'!A31</f>
        <v>Gaming consol - Wii</v>
      </c>
      <c r="B32" t="str">
        <f>'2012'!B31</f>
        <v>Entertainment</v>
      </c>
      <c r="C32">
        <f>'2012'!C31</f>
        <v>4</v>
      </c>
      <c r="D32" s="8">
        <f>'2012'!D31</f>
        <v>15.09</v>
      </c>
      <c r="E32" s="8">
        <f>'2015'!D31</f>
        <v>20.170000000000002</v>
      </c>
      <c r="F32" s="8">
        <f>'2020'!D31</f>
        <v>27.12</v>
      </c>
      <c r="G32" s="8">
        <f>'2025'!D31</f>
        <v>32.840000000000003</v>
      </c>
      <c r="H32" s="8">
        <f>'2030'!D31</f>
        <v>37.39</v>
      </c>
      <c r="I32" s="8">
        <f>'2035'!D31</f>
        <v>41.02</v>
      </c>
      <c r="J32" s="8">
        <f>'2040'!D31</f>
        <v>44.03</v>
      </c>
      <c r="K32" s="8">
        <f>'2045'!D31</f>
        <v>46.63</v>
      </c>
      <c r="L32" s="8">
        <f>'2050'!D31</f>
        <v>48.96</v>
      </c>
      <c r="Y32" t="str">
        <f t="shared" si="21"/>
        <v>Gaming consol - Wii</v>
      </c>
      <c r="Z32" t="str">
        <f t="shared" si="22"/>
        <v>Entertainment</v>
      </c>
      <c r="AA32">
        <f>'2012'!E31</f>
        <v>26</v>
      </c>
      <c r="AB32">
        <f>'2015'!E31</f>
        <v>26</v>
      </c>
      <c r="AC32">
        <f>'2020'!E31</f>
        <v>26</v>
      </c>
      <c r="AD32">
        <f>'2025'!E31</f>
        <v>26</v>
      </c>
      <c r="AE32">
        <f>'2030'!E31</f>
        <v>26</v>
      </c>
      <c r="AF32">
        <f>'2035'!E31</f>
        <v>26</v>
      </c>
      <c r="AG32">
        <f>'2040'!E31</f>
        <v>26</v>
      </c>
      <c r="AH32">
        <f>'2045'!E31</f>
        <v>26</v>
      </c>
      <c r="AI32">
        <f>'2050'!E31</f>
        <v>26</v>
      </c>
      <c r="AK32" t="str">
        <f t="shared" si="6"/>
        <v>Gaming consol - Wii</v>
      </c>
      <c r="AL32" t="str">
        <f t="shared" si="7"/>
        <v>Entertainment</v>
      </c>
      <c r="AM32" s="13">
        <f t="shared" si="8"/>
        <v>3.9234</v>
      </c>
      <c r="AN32" s="14">
        <f t="shared" si="9"/>
        <v>5.2442000000000002</v>
      </c>
      <c r="AO32" s="14">
        <f t="shared" si="10"/>
        <v>7.0511999999999997</v>
      </c>
      <c r="AP32" s="14">
        <f t="shared" si="11"/>
        <v>8.5384000000000011</v>
      </c>
      <c r="AQ32" s="14">
        <f t="shared" si="12"/>
        <v>9.7214000000000009</v>
      </c>
      <c r="AR32" s="14">
        <f t="shared" si="13"/>
        <v>10.6652</v>
      </c>
      <c r="AS32" s="14">
        <f t="shared" si="14"/>
        <v>11.447800000000001</v>
      </c>
      <c r="AT32" s="14">
        <f t="shared" si="15"/>
        <v>12.123800000000001</v>
      </c>
      <c r="AU32" s="15">
        <f t="shared" si="16"/>
        <v>12.729600000000001</v>
      </c>
      <c r="AW32" t="s">
        <v>103</v>
      </c>
    </row>
    <row r="33" spans="1:69" x14ac:dyDescent="0.25">
      <c r="A33" t="str">
        <f>'2012'!A32</f>
        <v>Gaming consol - Xbox</v>
      </c>
      <c r="B33" t="str">
        <f>'2012'!B32</f>
        <v>Entertainment</v>
      </c>
      <c r="C33">
        <f>'2012'!C32</f>
        <v>4</v>
      </c>
      <c r="D33" s="8">
        <f>'2012'!D32</f>
        <v>8.5</v>
      </c>
      <c r="E33" s="8">
        <f>'2015'!D32</f>
        <v>9.17</v>
      </c>
      <c r="F33" s="8">
        <f>'2020'!D32</f>
        <v>9.69</v>
      </c>
      <c r="G33" s="8">
        <f>'2025'!D32</f>
        <v>9.86</v>
      </c>
      <c r="H33" s="8">
        <f>'2030'!D32</f>
        <v>9.92</v>
      </c>
      <c r="I33" s="8">
        <f>'2035'!D32</f>
        <v>9.9499999999999993</v>
      </c>
      <c r="J33" s="8">
        <f>'2040'!D32</f>
        <v>9.9700000000000006</v>
      </c>
      <c r="K33" s="8">
        <f>'2045'!D32</f>
        <v>9.98</v>
      </c>
      <c r="L33" s="8">
        <f>'2050'!D32</f>
        <v>10</v>
      </c>
      <c r="N33" t="s">
        <v>91</v>
      </c>
      <c r="Y33" t="str">
        <f t="shared" si="21"/>
        <v>Gaming consol - Xbox</v>
      </c>
      <c r="Z33" t="str">
        <f t="shared" si="22"/>
        <v>Entertainment</v>
      </c>
      <c r="AA33">
        <f>'2012'!E32</f>
        <v>125</v>
      </c>
      <c r="AB33">
        <f>'2015'!E32</f>
        <v>125</v>
      </c>
      <c r="AC33">
        <f>'2020'!E32</f>
        <v>125</v>
      </c>
      <c r="AD33">
        <f>'2025'!E32</f>
        <v>125</v>
      </c>
      <c r="AE33">
        <f>'2030'!E32</f>
        <v>125</v>
      </c>
      <c r="AF33">
        <f>'2035'!E32</f>
        <v>125</v>
      </c>
      <c r="AG33">
        <f>'2040'!E32</f>
        <v>125</v>
      </c>
      <c r="AH33">
        <f>'2045'!E32</f>
        <v>125</v>
      </c>
      <c r="AI33">
        <f>'2050'!E32</f>
        <v>125</v>
      </c>
      <c r="AK33" t="str">
        <f t="shared" si="6"/>
        <v>Gaming consol - Xbox</v>
      </c>
      <c r="AL33" t="str">
        <f t="shared" si="7"/>
        <v>Entertainment</v>
      </c>
      <c r="AM33" s="13">
        <f t="shared" si="8"/>
        <v>10.625</v>
      </c>
      <c r="AN33" s="14">
        <f t="shared" si="9"/>
        <v>11.4625</v>
      </c>
      <c r="AO33" s="14">
        <f t="shared" si="10"/>
        <v>12.112500000000001</v>
      </c>
      <c r="AP33" s="14">
        <f t="shared" si="11"/>
        <v>12.324999999999999</v>
      </c>
      <c r="AQ33" s="14">
        <f t="shared" si="12"/>
        <v>12.4</v>
      </c>
      <c r="AR33" s="14">
        <f t="shared" si="13"/>
        <v>12.437499999999998</v>
      </c>
      <c r="AS33" s="14">
        <f t="shared" si="14"/>
        <v>12.462500000000002</v>
      </c>
      <c r="AT33" s="14">
        <f t="shared" si="15"/>
        <v>12.475</v>
      </c>
      <c r="AU33" s="15">
        <f t="shared" si="16"/>
        <v>12.5</v>
      </c>
    </row>
    <row r="34" spans="1:69" x14ac:dyDescent="0.25">
      <c r="A34" t="str">
        <f>'2012'!A33</f>
        <v xml:space="preserve">LCD TV </v>
      </c>
      <c r="B34" t="str">
        <f>'2012'!B33</f>
        <v>Entertainment</v>
      </c>
      <c r="C34">
        <f>'2012'!C33</f>
        <v>7</v>
      </c>
      <c r="D34" s="8">
        <f>'2012'!D33</f>
        <v>72.510000000000005</v>
      </c>
      <c r="E34" s="8">
        <f>'2015'!D33</f>
        <v>67.17</v>
      </c>
      <c r="F34" s="8">
        <f>'2020'!D33</f>
        <v>58.38</v>
      </c>
      <c r="G34" s="8">
        <f>'2025'!D33</f>
        <v>49.62</v>
      </c>
      <c r="H34" s="8">
        <f>'2030'!D33</f>
        <v>40.86</v>
      </c>
      <c r="I34" s="8">
        <f>'2035'!D33</f>
        <v>32.11</v>
      </c>
      <c r="J34" s="8">
        <f>'2040'!D33</f>
        <v>23.36</v>
      </c>
      <c r="K34" s="8">
        <f>'2045'!D33</f>
        <v>14.6</v>
      </c>
      <c r="L34" s="8">
        <f>'2050'!D33</f>
        <v>5.85</v>
      </c>
      <c r="N34" s="39" t="s">
        <v>93</v>
      </c>
      <c r="O34" s="39"/>
      <c r="P34" s="39"/>
      <c r="Q34" s="39"/>
      <c r="R34" s="39"/>
      <c r="S34" s="39"/>
      <c r="T34" s="39"/>
      <c r="U34" s="39"/>
      <c r="Y34" t="str">
        <f t="shared" si="21"/>
        <v xml:space="preserve">LCD TV </v>
      </c>
      <c r="Z34" t="str">
        <f t="shared" si="22"/>
        <v>Entertainment</v>
      </c>
      <c r="AA34">
        <f>'2012'!E33</f>
        <v>305</v>
      </c>
      <c r="AB34">
        <f>'2015'!E33</f>
        <v>281</v>
      </c>
      <c r="AC34">
        <f>'2020'!E33</f>
        <v>244</v>
      </c>
      <c r="AD34">
        <f>'2025'!E33</f>
        <v>226</v>
      </c>
      <c r="AE34">
        <f>'2030'!E33</f>
        <v>212</v>
      </c>
      <c r="AF34">
        <f>'2035'!E33</f>
        <v>203</v>
      </c>
      <c r="AG34">
        <f>'2040'!E33</f>
        <v>196</v>
      </c>
      <c r="AH34">
        <f>'2045'!E33</f>
        <v>191</v>
      </c>
      <c r="AI34">
        <f>'2050'!E33</f>
        <v>188</v>
      </c>
      <c r="AK34" t="str">
        <f t="shared" si="6"/>
        <v xml:space="preserve">LCD TV </v>
      </c>
      <c r="AL34" t="str">
        <f t="shared" si="7"/>
        <v>Entertainment</v>
      </c>
      <c r="AM34" s="13">
        <f t="shared" si="8"/>
        <v>221.15550000000002</v>
      </c>
      <c r="AN34" s="14">
        <f t="shared" si="9"/>
        <v>188.74769999999998</v>
      </c>
      <c r="AO34" s="14">
        <f t="shared" si="10"/>
        <v>142.44720000000001</v>
      </c>
      <c r="AP34" s="14">
        <f t="shared" si="11"/>
        <v>112.1412</v>
      </c>
      <c r="AQ34" s="14">
        <f t="shared" si="12"/>
        <v>86.623199999999997</v>
      </c>
      <c r="AR34" s="14">
        <f t="shared" si="13"/>
        <v>65.183300000000003</v>
      </c>
      <c r="AS34" s="14">
        <f t="shared" si="14"/>
        <v>45.785600000000002</v>
      </c>
      <c r="AT34" s="14">
        <f t="shared" si="15"/>
        <v>27.885999999999999</v>
      </c>
      <c r="AU34" s="15">
        <f t="shared" si="16"/>
        <v>10.997999999999999</v>
      </c>
      <c r="AW34" s="4"/>
    </row>
    <row r="35" spans="1:69" x14ac:dyDescent="0.25">
      <c r="A35" t="str">
        <f>'2012'!A34</f>
        <v>LED TV</v>
      </c>
      <c r="B35" t="str">
        <f>'2012'!B34</f>
        <v>Entertainment</v>
      </c>
      <c r="C35">
        <f>'2012'!C34</f>
        <v>7</v>
      </c>
      <c r="D35" s="8">
        <f>'2012'!D34</f>
        <v>25</v>
      </c>
      <c r="E35" s="8">
        <f>'2015'!D34</f>
        <v>44.13</v>
      </c>
      <c r="F35" s="8">
        <f>'2020'!D34</f>
        <v>79.88</v>
      </c>
      <c r="G35" s="8">
        <f>'2025'!D34</f>
        <v>109.63</v>
      </c>
      <c r="H35" s="8">
        <f>'2030'!D34</f>
        <v>129.36000000000001</v>
      </c>
      <c r="I35" s="8">
        <f>'2035'!D34</f>
        <v>140.52000000000001</v>
      </c>
      <c r="J35" s="8">
        <f>'2040'!D34</f>
        <v>145.9</v>
      </c>
      <c r="K35" s="8">
        <f>'2045'!D34</f>
        <v>147.77000000000001</v>
      </c>
      <c r="L35" s="8">
        <f>'2050'!D34</f>
        <v>147.63</v>
      </c>
      <c r="N35" s="39"/>
      <c r="O35" s="39" t="s">
        <v>95</v>
      </c>
      <c r="P35" s="39"/>
      <c r="Q35" s="39"/>
      <c r="R35" s="39"/>
      <c r="S35" s="39"/>
      <c r="T35" s="39"/>
      <c r="U35" s="39"/>
      <c r="Y35" t="str">
        <f t="shared" si="21"/>
        <v>LED TV</v>
      </c>
      <c r="Z35" t="str">
        <f t="shared" si="22"/>
        <v>Entertainment</v>
      </c>
      <c r="AA35">
        <f>'2012'!E34</f>
        <v>209</v>
      </c>
      <c r="AB35">
        <f>'2015'!E34</f>
        <v>192</v>
      </c>
      <c r="AC35">
        <f>'2020'!E34</f>
        <v>164</v>
      </c>
      <c r="AD35">
        <f>'2025'!E34</f>
        <v>141</v>
      </c>
      <c r="AE35">
        <f>'2030'!E34</f>
        <v>124</v>
      </c>
      <c r="AF35">
        <f>'2035'!E34</f>
        <v>112</v>
      </c>
      <c r="AG35">
        <f>'2040'!E34</f>
        <v>103</v>
      </c>
      <c r="AH35">
        <f>'2045'!E34</f>
        <v>97</v>
      </c>
      <c r="AI35">
        <f>'2050'!E34</f>
        <v>92</v>
      </c>
      <c r="AK35" t="str">
        <f t="shared" si="6"/>
        <v>LED TV</v>
      </c>
      <c r="AL35" t="str">
        <f t="shared" si="7"/>
        <v>Entertainment</v>
      </c>
      <c r="AM35" s="13">
        <f t="shared" si="8"/>
        <v>52.25</v>
      </c>
      <c r="AN35" s="14">
        <f t="shared" si="9"/>
        <v>84.729600000000005</v>
      </c>
      <c r="AO35" s="14">
        <f t="shared" si="10"/>
        <v>131.00319999999999</v>
      </c>
      <c r="AP35" s="14">
        <f t="shared" si="11"/>
        <v>154.57830000000001</v>
      </c>
      <c r="AQ35" s="14">
        <f t="shared" si="12"/>
        <v>160.40640000000002</v>
      </c>
      <c r="AR35" s="14">
        <f t="shared" si="13"/>
        <v>157.38239999999999</v>
      </c>
      <c r="AS35" s="14">
        <f t="shared" si="14"/>
        <v>150.27700000000002</v>
      </c>
      <c r="AT35" s="14">
        <f t="shared" si="15"/>
        <v>143.33690000000001</v>
      </c>
      <c r="AU35" s="15">
        <f t="shared" si="16"/>
        <v>135.81960000000001</v>
      </c>
      <c r="AW35" s="36" t="str">
        <f>A1</f>
        <v>Multi storey buildings</v>
      </c>
    </row>
    <row r="36" spans="1:69" x14ac:dyDescent="0.25">
      <c r="A36" t="str">
        <f>'2012'!A35</f>
        <v>Plasma TV</v>
      </c>
      <c r="B36" t="str">
        <f>'2012'!B35</f>
        <v>Entertainment</v>
      </c>
      <c r="C36">
        <f>'2012'!C35</f>
        <v>7</v>
      </c>
      <c r="D36" s="8">
        <f>'2012'!D35</f>
        <v>31.95</v>
      </c>
      <c r="E36" s="8">
        <f>'2015'!D35</f>
        <v>28.37</v>
      </c>
      <c r="F36" s="8">
        <f>'2020'!D35</f>
        <v>23.27</v>
      </c>
      <c r="G36" s="8">
        <f>'2025'!D35</f>
        <v>19.28</v>
      </c>
      <c r="H36" s="8">
        <f>'2030'!D35</f>
        <v>15.63</v>
      </c>
      <c r="I36" s="8">
        <f>'2035'!D35</f>
        <v>12.11</v>
      </c>
      <c r="J36" s="8">
        <f>'2040'!D35</f>
        <v>8.6300000000000008</v>
      </c>
      <c r="K36" s="8">
        <f>'2045'!D35</f>
        <v>5.16</v>
      </c>
      <c r="L36" s="8">
        <f>'2050'!D35</f>
        <v>1.69</v>
      </c>
      <c r="N36" s="39" t="s">
        <v>92</v>
      </c>
      <c r="O36" s="39"/>
      <c r="P36" s="39"/>
      <c r="Q36" s="39"/>
      <c r="R36" s="39"/>
      <c r="S36" s="39"/>
      <c r="T36" s="39"/>
      <c r="U36" s="39"/>
      <c r="Y36" t="str">
        <f t="shared" si="21"/>
        <v>Plasma TV</v>
      </c>
      <c r="Z36" t="str">
        <f t="shared" si="22"/>
        <v>Entertainment</v>
      </c>
      <c r="AA36">
        <f>'2012'!E35</f>
        <v>439</v>
      </c>
      <c r="AB36">
        <f>'2015'!E35</f>
        <v>421</v>
      </c>
      <c r="AC36">
        <f>'2020'!E35</f>
        <v>384</v>
      </c>
      <c r="AD36">
        <f>'2025'!E35</f>
        <v>362</v>
      </c>
      <c r="AE36">
        <f>'2030'!E35</f>
        <v>346</v>
      </c>
      <c r="AF36">
        <f>'2035'!E35</f>
        <v>334</v>
      </c>
      <c r="AG36">
        <f>'2040'!E35</f>
        <v>326</v>
      </c>
      <c r="AH36">
        <f>'2045'!E35</f>
        <v>320</v>
      </c>
      <c r="AI36">
        <f>'2050'!E35</f>
        <v>316</v>
      </c>
      <c r="AK36" t="str">
        <f t="shared" si="6"/>
        <v>Plasma TV</v>
      </c>
      <c r="AL36" t="str">
        <f t="shared" si="7"/>
        <v>Entertainment</v>
      </c>
      <c r="AM36" s="13">
        <f t="shared" si="8"/>
        <v>140.26050000000001</v>
      </c>
      <c r="AN36" s="14">
        <f t="shared" si="9"/>
        <v>119.43770000000001</v>
      </c>
      <c r="AO36" s="14">
        <f t="shared" si="10"/>
        <v>89.356799999999993</v>
      </c>
      <c r="AP36" s="14">
        <f t="shared" si="11"/>
        <v>69.793599999999998</v>
      </c>
      <c r="AQ36" s="14">
        <f t="shared" si="12"/>
        <v>54.079799999999999</v>
      </c>
      <c r="AR36" s="14">
        <f t="shared" si="13"/>
        <v>40.447400000000002</v>
      </c>
      <c r="AS36" s="14">
        <f t="shared" si="14"/>
        <v>28.133800000000001</v>
      </c>
      <c r="AT36" s="14">
        <f t="shared" si="15"/>
        <v>16.512</v>
      </c>
      <c r="AU36" s="15">
        <f t="shared" si="16"/>
        <v>5.3403999999999998</v>
      </c>
      <c r="AW36" s="37" t="s">
        <v>158</v>
      </c>
    </row>
    <row r="37" spans="1:69" x14ac:dyDescent="0.25">
      <c r="A37" t="str">
        <f>'2012'!A36</f>
        <v>Settop box</v>
      </c>
      <c r="B37" t="str">
        <f>'2012'!B36</f>
        <v>Entertainment</v>
      </c>
      <c r="C37">
        <f>'2012'!C36</f>
        <v>4</v>
      </c>
      <c r="D37" s="8">
        <f>'2012'!D36</f>
        <v>22</v>
      </c>
      <c r="E37" s="8">
        <f>'2015'!D36</f>
        <v>26.5</v>
      </c>
      <c r="F37" s="8">
        <f>'2020'!D36</f>
        <v>33.409999999999997</v>
      </c>
      <c r="G37" s="8">
        <f>'2025'!D36</f>
        <v>38.82</v>
      </c>
      <c r="H37" s="8">
        <f>'2030'!D36</f>
        <v>42.69</v>
      </c>
      <c r="I37" s="8">
        <f>'2035'!D36</f>
        <v>45.27</v>
      </c>
      <c r="J37" s="8">
        <f>'2040'!D36</f>
        <v>46.85</v>
      </c>
      <c r="K37" s="8">
        <f>'2045'!D36</f>
        <v>47.7</v>
      </c>
      <c r="L37" s="8">
        <f>'2050'!D36</f>
        <v>48.03</v>
      </c>
      <c r="Y37" t="str">
        <f t="shared" si="21"/>
        <v>Settop box</v>
      </c>
      <c r="Z37" t="str">
        <f t="shared" si="22"/>
        <v>Entertainment</v>
      </c>
      <c r="AA37">
        <f>'2012'!E36</f>
        <v>198</v>
      </c>
      <c r="AB37">
        <f>'2015'!E36</f>
        <v>187</v>
      </c>
      <c r="AC37">
        <f>'2020'!E36</f>
        <v>173</v>
      </c>
      <c r="AD37">
        <f>'2025'!E36</f>
        <v>162</v>
      </c>
      <c r="AE37">
        <f>'2030'!E36</f>
        <v>152</v>
      </c>
      <c r="AF37">
        <f>'2035'!E36</f>
        <v>144</v>
      </c>
      <c r="AG37">
        <f>'2040'!E36</f>
        <v>137</v>
      </c>
      <c r="AH37">
        <f>'2045'!E36</f>
        <v>131</v>
      </c>
      <c r="AI37">
        <f>'2050'!E36</f>
        <v>126</v>
      </c>
      <c r="AK37" t="str">
        <f t="shared" ref="AK37:AK68" si="39">Y37</f>
        <v>Settop box</v>
      </c>
      <c r="AL37" t="str">
        <f t="shared" ref="AL37:AL68" si="40">Z37</f>
        <v>Entertainment</v>
      </c>
      <c r="AM37" s="13">
        <f t="shared" ref="AM37:AM68" si="41">D37/100*AA37</f>
        <v>43.56</v>
      </c>
      <c r="AN37" s="14">
        <f t="shared" ref="AN37:AN68" si="42">E37/100*AB37</f>
        <v>49.555</v>
      </c>
      <c r="AO37" s="14">
        <f t="shared" ref="AO37:AO68" si="43">F37/100*AC37</f>
        <v>57.799299999999995</v>
      </c>
      <c r="AP37" s="14">
        <f t="shared" ref="AP37:AP68" si="44">G37/100*AD37</f>
        <v>62.888399999999997</v>
      </c>
      <c r="AQ37" s="14">
        <f t="shared" ref="AQ37:AQ68" si="45">H37/100*AE37</f>
        <v>64.888800000000003</v>
      </c>
      <c r="AR37" s="14">
        <f t="shared" ref="AR37:AR68" si="46">I37/100*AF37</f>
        <v>65.188800000000001</v>
      </c>
      <c r="AS37" s="14">
        <f t="shared" ref="AS37:AS68" si="47">J37/100*AG37</f>
        <v>64.1845</v>
      </c>
      <c r="AT37" s="14">
        <f t="shared" ref="AT37:AT68" si="48">K37/100*AH37</f>
        <v>62.487000000000002</v>
      </c>
      <c r="AU37" s="15">
        <f t="shared" ref="AU37:AU68" si="49">L37/100*AI37</f>
        <v>60.517800000000001</v>
      </c>
      <c r="AX37" s="30" t="s">
        <v>100</v>
      </c>
      <c r="AY37" s="30" t="s">
        <v>100</v>
      </c>
      <c r="AZ37" s="30" t="s">
        <v>100</v>
      </c>
      <c r="BA37" s="30" t="s">
        <v>100</v>
      </c>
      <c r="BB37" s="30" t="s">
        <v>100</v>
      </c>
      <c r="BC37" s="30" t="s">
        <v>100</v>
      </c>
      <c r="BD37" s="30" t="s">
        <v>100</v>
      </c>
      <c r="BE37" s="30" t="s">
        <v>100</v>
      </c>
      <c r="BF37" s="30" t="s">
        <v>100</v>
      </c>
    </row>
    <row r="38" spans="1:69" ht="15.75" thickBot="1" x14ac:dyDescent="0.3">
      <c r="A38" t="str">
        <f>'2012'!A37</f>
        <v>Stereo systems</v>
      </c>
      <c r="B38" t="str">
        <f>'2012'!B37</f>
        <v>Entertainment</v>
      </c>
      <c r="C38">
        <f>'2012'!C37</f>
        <v>10</v>
      </c>
      <c r="D38" s="8">
        <f>'2012'!D37</f>
        <v>84.81</v>
      </c>
      <c r="E38" s="8">
        <f>'2015'!D37</f>
        <v>83.32</v>
      </c>
      <c r="F38" s="8">
        <f>'2020'!D37</f>
        <v>80.97</v>
      </c>
      <c r="G38" s="8">
        <f>'2025'!D37</f>
        <v>78.760000000000005</v>
      </c>
      <c r="H38" s="8">
        <f>'2030'!D37</f>
        <v>76.69</v>
      </c>
      <c r="I38" s="8">
        <f>'2035'!D37</f>
        <v>74.739999999999995</v>
      </c>
      <c r="J38" s="8">
        <f>'2040'!D37</f>
        <v>72.900000000000006</v>
      </c>
      <c r="K38" s="8">
        <f>'2045'!D37</f>
        <v>71.16</v>
      </c>
      <c r="L38" s="8">
        <f>'2050'!D37</f>
        <v>69.5</v>
      </c>
      <c r="Y38" t="str">
        <f t="shared" si="21"/>
        <v>Stereo systems</v>
      </c>
      <c r="Z38" t="str">
        <f t="shared" si="22"/>
        <v>Entertainment</v>
      </c>
      <c r="AA38">
        <f>'2012'!E37</f>
        <v>75</v>
      </c>
      <c r="AB38">
        <f>'2015'!E37</f>
        <v>75</v>
      </c>
      <c r="AC38">
        <f>'2020'!E37</f>
        <v>75</v>
      </c>
      <c r="AD38">
        <f>'2025'!E37</f>
        <v>75</v>
      </c>
      <c r="AE38">
        <f>'2030'!E37</f>
        <v>75</v>
      </c>
      <c r="AF38">
        <f>'2035'!E37</f>
        <v>75</v>
      </c>
      <c r="AG38">
        <f>'2040'!E37</f>
        <v>75</v>
      </c>
      <c r="AH38">
        <f>'2045'!E37</f>
        <v>75</v>
      </c>
      <c r="AI38">
        <f>'2050'!E37</f>
        <v>75</v>
      </c>
      <c r="AK38" t="str">
        <f t="shared" si="39"/>
        <v>Stereo systems</v>
      </c>
      <c r="AL38" t="str">
        <f t="shared" si="40"/>
        <v>Entertainment</v>
      </c>
      <c r="AM38" s="13">
        <f t="shared" si="41"/>
        <v>63.607500000000009</v>
      </c>
      <c r="AN38" s="14">
        <f t="shared" si="42"/>
        <v>62.489999999999995</v>
      </c>
      <c r="AO38" s="14">
        <f t="shared" si="43"/>
        <v>60.727499999999999</v>
      </c>
      <c r="AP38" s="14">
        <f t="shared" si="44"/>
        <v>59.070000000000007</v>
      </c>
      <c r="AQ38" s="14">
        <f t="shared" si="45"/>
        <v>57.517500000000005</v>
      </c>
      <c r="AR38" s="14">
        <f t="shared" si="46"/>
        <v>56.055</v>
      </c>
      <c r="AS38" s="14">
        <f t="shared" si="47"/>
        <v>54.675000000000004</v>
      </c>
      <c r="AT38" s="14">
        <f t="shared" si="48"/>
        <v>53.37</v>
      </c>
      <c r="AU38" s="15">
        <f t="shared" si="49"/>
        <v>52.124999999999993</v>
      </c>
      <c r="AW38" t="s">
        <v>100</v>
      </c>
      <c r="AX38" s="30">
        <v>2012</v>
      </c>
      <c r="AY38" s="30">
        <v>2015</v>
      </c>
      <c r="AZ38" s="30">
        <v>2020</v>
      </c>
      <c r="BA38" s="30">
        <v>2025</v>
      </c>
      <c r="BB38" s="30">
        <v>2030</v>
      </c>
      <c r="BC38" s="30">
        <v>2035</v>
      </c>
      <c r="BD38" s="30">
        <v>2040</v>
      </c>
      <c r="BE38" s="30">
        <v>2045</v>
      </c>
      <c r="BF38" s="30">
        <v>2050</v>
      </c>
      <c r="BH38" s="25" t="s">
        <v>108</v>
      </c>
      <c r="BI38">
        <f t="shared" ref="BI38:BQ38" si="50">AX38</f>
        <v>2012</v>
      </c>
      <c r="BJ38">
        <f t="shared" si="50"/>
        <v>2015</v>
      </c>
      <c r="BK38">
        <f t="shared" si="50"/>
        <v>2020</v>
      </c>
      <c r="BL38">
        <f t="shared" si="50"/>
        <v>2025</v>
      </c>
      <c r="BM38">
        <f t="shared" si="50"/>
        <v>2030</v>
      </c>
      <c r="BN38">
        <f t="shared" si="50"/>
        <v>2035</v>
      </c>
      <c r="BO38">
        <f t="shared" si="50"/>
        <v>2040</v>
      </c>
      <c r="BP38">
        <f t="shared" si="50"/>
        <v>2045</v>
      </c>
      <c r="BQ38">
        <f t="shared" si="50"/>
        <v>2050</v>
      </c>
    </row>
    <row r="39" spans="1:69" x14ac:dyDescent="0.25">
      <c r="A39" s="4" t="str">
        <f>'2012'!A38</f>
        <v>Stereo systems standby</v>
      </c>
      <c r="B39" s="4" t="str">
        <f>'2012'!B38</f>
        <v>Entertainment</v>
      </c>
      <c r="C39" s="4">
        <f>'2012'!C38</f>
        <v>0</v>
      </c>
      <c r="D39" s="9">
        <f>'2012'!D38</f>
        <v>0</v>
      </c>
      <c r="E39" s="9">
        <f>'2015'!D38</f>
        <v>0</v>
      </c>
      <c r="F39" s="9">
        <f>'2020'!D38</f>
        <v>0</v>
      </c>
      <c r="G39" s="9">
        <f>'2025'!D38</f>
        <v>0</v>
      </c>
      <c r="H39" s="9">
        <f>'2030'!D38</f>
        <v>0</v>
      </c>
      <c r="I39" s="9">
        <f>'2035'!D38</f>
        <v>0</v>
      </c>
      <c r="J39" s="9">
        <f>'2040'!D38</f>
        <v>0</v>
      </c>
      <c r="K39" s="9">
        <f>'2045'!D38</f>
        <v>0</v>
      </c>
      <c r="L39" s="9">
        <f>'2050'!D38</f>
        <v>0</v>
      </c>
      <c r="Y39" s="4" t="str">
        <f t="shared" si="21"/>
        <v>Stereo systems standby</v>
      </c>
      <c r="Z39" s="4" t="str">
        <f t="shared" si="22"/>
        <v>Entertainment</v>
      </c>
      <c r="AA39" s="4">
        <f>'2012'!E38</f>
        <v>0</v>
      </c>
      <c r="AB39" s="4">
        <f>'2015'!E38</f>
        <v>0</v>
      </c>
      <c r="AC39" s="4">
        <f>'2020'!E38</f>
        <v>0</v>
      </c>
      <c r="AD39" s="4">
        <f>'2025'!E38</f>
        <v>0</v>
      </c>
      <c r="AE39" s="4">
        <f>'2030'!E38</f>
        <v>0</v>
      </c>
      <c r="AF39" s="4">
        <f>'2035'!E38</f>
        <v>0</v>
      </c>
      <c r="AG39" s="4">
        <f>'2040'!E38</f>
        <v>0</v>
      </c>
      <c r="AH39" s="4">
        <f>'2045'!E38</f>
        <v>0</v>
      </c>
      <c r="AI39" s="4">
        <f>'2050'!E38</f>
        <v>0</v>
      </c>
      <c r="AK39" t="str">
        <f t="shared" si="39"/>
        <v>Stereo systems standby</v>
      </c>
      <c r="AL39" t="str">
        <f t="shared" si="40"/>
        <v>Entertainment</v>
      </c>
      <c r="AM39" s="13">
        <f t="shared" si="41"/>
        <v>0</v>
      </c>
      <c r="AN39" s="14">
        <f t="shared" si="42"/>
        <v>0</v>
      </c>
      <c r="AO39" s="14">
        <f t="shared" si="43"/>
        <v>0</v>
      </c>
      <c r="AP39" s="14">
        <f t="shared" si="44"/>
        <v>0</v>
      </c>
      <c r="AQ39" s="14">
        <f t="shared" si="45"/>
        <v>0</v>
      </c>
      <c r="AR39" s="14">
        <f t="shared" si="46"/>
        <v>0</v>
      </c>
      <c r="AS39" s="14">
        <f t="shared" si="47"/>
        <v>0</v>
      </c>
      <c r="AT39" s="14">
        <f t="shared" si="48"/>
        <v>0</v>
      </c>
      <c r="AU39" s="15">
        <f t="shared" si="49"/>
        <v>0</v>
      </c>
      <c r="AW39" s="5" t="str">
        <f t="shared" ref="AW39:AW45" si="51">AW5</f>
        <v>Computers</v>
      </c>
      <c r="AX39" s="22">
        <f t="shared" ref="AX39:BF45" si="52">AX5/O5</f>
        <v>85.516460905349788</v>
      </c>
      <c r="AY39" s="22">
        <f t="shared" si="52"/>
        <v>80.098679596866305</v>
      </c>
      <c r="AZ39" s="22">
        <f t="shared" si="52"/>
        <v>74.016511312938192</v>
      </c>
      <c r="BA39" s="22">
        <f t="shared" si="52"/>
        <v>69.811073866160513</v>
      </c>
      <c r="BB39" s="22">
        <f t="shared" si="52"/>
        <v>66.459613126506412</v>
      </c>
      <c r="BC39" s="22">
        <f t="shared" si="52"/>
        <v>63.903313348059321</v>
      </c>
      <c r="BD39" s="22">
        <f t="shared" si="52"/>
        <v>62.207599828252462</v>
      </c>
      <c r="BE39" s="22">
        <f t="shared" si="52"/>
        <v>60.567799391698216</v>
      </c>
      <c r="BF39" s="22">
        <f t="shared" si="52"/>
        <v>59.418650749459893</v>
      </c>
      <c r="BH39" s="24" t="str">
        <f t="shared" ref="BH39:BH45" si="53">AW39</f>
        <v>Computers</v>
      </c>
      <c r="BI39">
        <f t="shared" ref="BI39:BQ45" si="54">1/(AX39*10^-9*3.6)/1000</f>
        <v>3248.2375303770359</v>
      </c>
      <c r="BJ39">
        <f t="shared" si="54"/>
        <v>3467.9445301198853</v>
      </c>
      <c r="BK39">
        <f t="shared" si="54"/>
        <v>3752.9163810943064</v>
      </c>
      <c r="BL39">
        <f t="shared" si="54"/>
        <v>3978.9930507346744</v>
      </c>
      <c r="BM39">
        <f t="shared" si="54"/>
        <v>4179.6478298636121</v>
      </c>
      <c r="BN39">
        <f t="shared" si="54"/>
        <v>4346.8446818213934</v>
      </c>
      <c r="BO39">
        <f t="shared" si="54"/>
        <v>4465.335080354942</v>
      </c>
      <c r="BP39">
        <f t="shared" si="54"/>
        <v>4586.2286655217595</v>
      </c>
      <c r="BQ39">
        <f t="shared" si="54"/>
        <v>4674.9257055505032</v>
      </c>
    </row>
    <row r="40" spans="1:69" x14ac:dyDescent="0.25">
      <c r="A40" t="str">
        <f>'2012'!A39</f>
        <v>Surround sound</v>
      </c>
      <c r="B40" t="str">
        <f>'2012'!B39</f>
        <v>Entertainment</v>
      </c>
      <c r="C40">
        <f>'2012'!C39</f>
        <v>4</v>
      </c>
      <c r="D40" s="8">
        <f>'2012'!D39</f>
        <v>27</v>
      </c>
      <c r="E40" s="8">
        <f>'2015'!D39</f>
        <v>23.86</v>
      </c>
      <c r="F40" s="8">
        <f>'2020'!D39</f>
        <v>19.13</v>
      </c>
      <c r="G40" s="8">
        <f>'2025'!D39</f>
        <v>15.64</v>
      </c>
      <c r="H40" s="8">
        <f>'2030'!D39</f>
        <v>12.96</v>
      </c>
      <c r="I40" s="8">
        <f>'2035'!D39</f>
        <v>10.82</v>
      </c>
      <c r="J40" s="8">
        <f>'2040'!D39</f>
        <v>9.06</v>
      </c>
      <c r="K40" s="8">
        <f>'2045'!D39</f>
        <v>7.55</v>
      </c>
      <c r="L40" s="8">
        <f>'2050'!D39</f>
        <v>6.24</v>
      </c>
      <c r="Y40" t="str">
        <f t="shared" si="21"/>
        <v>Surround sound</v>
      </c>
      <c r="Z40" t="str">
        <f t="shared" si="22"/>
        <v>Entertainment</v>
      </c>
      <c r="AA40">
        <f>'2012'!E39</f>
        <v>100</v>
      </c>
      <c r="AB40">
        <f>'2015'!E39</f>
        <v>100</v>
      </c>
      <c r="AC40">
        <f>'2020'!E39</f>
        <v>100</v>
      </c>
      <c r="AD40">
        <f>'2025'!E39</f>
        <v>100</v>
      </c>
      <c r="AE40">
        <f>'2030'!E39</f>
        <v>100</v>
      </c>
      <c r="AF40">
        <f>'2035'!E39</f>
        <v>100</v>
      </c>
      <c r="AG40">
        <f>'2040'!E39</f>
        <v>100</v>
      </c>
      <c r="AH40">
        <f>'2045'!E39</f>
        <v>100</v>
      </c>
      <c r="AI40">
        <f>'2050'!E39</f>
        <v>100</v>
      </c>
      <c r="AK40" t="str">
        <f t="shared" si="39"/>
        <v>Surround sound</v>
      </c>
      <c r="AL40" t="str">
        <f t="shared" si="40"/>
        <v>Entertainment</v>
      </c>
      <c r="AM40" s="13">
        <f t="shared" si="41"/>
        <v>27</v>
      </c>
      <c r="AN40" s="14">
        <f t="shared" si="42"/>
        <v>23.86</v>
      </c>
      <c r="AO40" s="14">
        <f t="shared" si="43"/>
        <v>19.13</v>
      </c>
      <c r="AP40" s="14">
        <f t="shared" si="44"/>
        <v>15.64</v>
      </c>
      <c r="AQ40" s="14">
        <f t="shared" si="45"/>
        <v>12.960000000000003</v>
      </c>
      <c r="AR40" s="14">
        <f t="shared" si="46"/>
        <v>10.82</v>
      </c>
      <c r="AS40" s="14">
        <f t="shared" si="47"/>
        <v>9.06</v>
      </c>
      <c r="AT40" s="14">
        <f t="shared" si="48"/>
        <v>7.55</v>
      </c>
      <c r="AU40" s="15">
        <f t="shared" si="49"/>
        <v>6.24</v>
      </c>
      <c r="AW40" s="5" t="str">
        <f t="shared" si="51"/>
        <v>Cooking</v>
      </c>
      <c r="AX40" s="22">
        <f t="shared" si="52"/>
        <v>64.487315948199395</v>
      </c>
      <c r="AY40" s="22">
        <f t="shared" si="52"/>
        <v>63.299231782265132</v>
      </c>
      <c r="AZ40" s="22">
        <f t="shared" si="52"/>
        <v>61.774460884279954</v>
      </c>
      <c r="BA40" s="22">
        <f t="shared" si="52"/>
        <v>60.035748917189203</v>
      </c>
      <c r="BB40" s="22">
        <f t="shared" si="52"/>
        <v>58.322476758915343</v>
      </c>
      <c r="BC40" s="22">
        <f t="shared" si="52"/>
        <v>57.138763876387642</v>
      </c>
      <c r="BD40" s="22">
        <f t="shared" si="52"/>
        <v>55.949807280513937</v>
      </c>
      <c r="BE40" s="22">
        <f t="shared" si="52"/>
        <v>54.91304533972685</v>
      </c>
      <c r="BF40" s="22">
        <f t="shared" si="52"/>
        <v>54.449890834367913</v>
      </c>
      <c r="BH40" s="24" t="str">
        <f t="shared" si="53"/>
        <v>Cooking</v>
      </c>
      <c r="BI40">
        <f t="shared" si="54"/>
        <v>4307.4792878789958</v>
      </c>
      <c r="BJ40">
        <f t="shared" si="54"/>
        <v>4388.3277878200761</v>
      </c>
      <c r="BK40">
        <f t="shared" si="54"/>
        <v>4496.6443057775869</v>
      </c>
      <c r="BL40">
        <f t="shared" si="54"/>
        <v>4626.8728680462173</v>
      </c>
      <c r="BM40">
        <f t="shared" si="54"/>
        <v>4762.7911778509269</v>
      </c>
      <c r="BN40">
        <f t="shared" si="54"/>
        <v>4861.4593479605928</v>
      </c>
      <c r="BO40">
        <f t="shared" si="54"/>
        <v>4964.7673741768458</v>
      </c>
      <c r="BP40">
        <f t="shared" si="54"/>
        <v>5058.5025117304749</v>
      </c>
      <c r="BQ40">
        <f t="shared" si="54"/>
        <v>5101.5304809839727</v>
      </c>
    </row>
    <row r="41" spans="1:69" x14ac:dyDescent="0.25">
      <c r="A41" t="str">
        <f>'2012'!A40</f>
        <v>Videos</v>
      </c>
      <c r="B41" t="str">
        <f>'2012'!B40</f>
        <v>Entertainment</v>
      </c>
      <c r="C41">
        <f>'2012'!C40</f>
        <v>10</v>
      </c>
      <c r="D41" s="8">
        <f>'2012'!D40</f>
        <v>51.52</v>
      </c>
      <c r="E41" s="8">
        <f>'2015'!D40</f>
        <v>38.79</v>
      </c>
      <c r="F41" s="8">
        <f>'2020'!D40</f>
        <v>25.64</v>
      </c>
      <c r="G41" s="8">
        <f>'2025'!D40</f>
        <v>17.5</v>
      </c>
      <c r="H41" s="8">
        <f>'2030'!D40</f>
        <v>12.29</v>
      </c>
      <c r="I41" s="8">
        <f>'2035'!D40</f>
        <v>8.8800000000000008</v>
      </c>
      <c r="J41" s="8">
        <f>'2040'!D40</f>
        <v>6.57</v>
      </c>
      <c r="K41" s="8">
        <f>'2045'!D40</f>
        <v>4.9800000000000004</v>
      </c>
      <c r="L41" s="8">
        <f>'2050'!D40</f>
        <v>3.86</v>
      </c>
      <c r="M41" s="49"/>
      <c r="N41" s="50" t="s">
        <v>90</v>
      </c>
      <c r="O41" s="50"/>
      <c r="P41" s="50"/>
      <c r="Q41" s="50"/>
      <c r="R41" s="50"/>
      <c r="S41" s="50"/>
      <c r="T41" s="50"/>
      <c r="U41" s="50"/>
      <c r="V41" s="50"/>
      <c r="W41" s="50"/>
      <c r="X41" s="49"/>
      <c r="Y41" t="str">
        <f>A41</f>
        <v>Videos</v>
      </c>
      <c r="Z41" t="str">
        <f t="shared" si="22"/>
        <v>Entertainment</v>
      </c>
      <c r="AA41">
        <f>'2012'!E40</f>
        <v>13</v>
      </c>
      <c r="AB41">
        <f>'2015'!E40</f>
        <v>13</v>
      </c>
      <c r="AC41">
        <f>'2020'!E40</f>
        <v>9</v>
      </c>
      <c r="AD41">
        <f>'2025'!E40</f>
        <v>8</v>
      </c>
      <c r="AE41">
        <f>'2030'!E40</f>
        <v>6</v>
      </c>
      <c r="AF41">
        <f>'2035'!E40</f>
        <v>5</v>
      </c>
      <c r="AG41">
        <f>'2040'!E40</f>
        <v>3</v>
      </c>
      <c r="AH41">
        <f>'2045'!E40</f>
        <v>3</v>
      </c>
      <c r="AI41">
        <f>'2050'!E40</f>
        <v>2</v>
      </c>
      <c r="AK41" t="str">
        <f t="shared" si="39"/>
        <v>Videos</v>
      </c>
      <c r="AL41" t="str">
        <f t="shared" si="40"/>
        <v>Entertainment</v>
      </c>
      <c r="AM41" s="13">
        <f t="shared" si="41"/>
        <v>6.6975999999999996</v>
      </c>
      <c r="AN41" s="14">
        <f t="shared" si="42"/>
        <v>5.0427</v>
      </c>
      <c r="AO41" s="14">
        <f t="shared" si="43"/>
        <v>2.3076000000000003</v>
      </c>
      <c r="AP41" s="14">
        <f t="shared" si="44"/>
        <v>1.4</v>
      </c>
      <c r="AQ41" s="14">
        <f t="shared" si="45"/>
        <v>0.73739999999999994</v>
      </c>
      <c r="AR41" s="14">
        <f t="shared" si="46"/>
        <v>0.44400000000000001</v>
      </c>
      <c r="AS41" s="14">
        <f t="shared" si="47"/>
        <v>0.19710000000000003</v>
      </c>
      <c r="AT41" s="14">
        <f t="shared" si="48"/>
        <v>0.14940000000000001</v>
      </c>
      <c r="AU41" s="15">
        <f t="shared" si="49"/>
        <v>7.7199999999999991E-2</v>
      </c>
      <c r="AW41" s="5" t="str">
        <f t="shared" si="51"/>
        <v>Entertainment</v>
      </c>
      <c r="AX41" s="22">
        <f t="shared" si="52"/>
        <v>130.92191681889628</v>
      </c>
      <c r="AY41" s="22">
        <f t="shared" si="52"/>
        <v>128.68530662885499</v>
      </c>
      <c r="AZ41" s="22">
        <f t="shared" si="52"/>
        <v>121.73028324382143</v>
      </c>
      <c r="BA41" s="22">
        <f t="shared" si="52"/>
        <v>114.70303781773093</v>
      </c>
      <c r="BB41" s="22">
        <f t="shared" si="52"/>
        <v>106.57853903610172</v>
      </c>
      <c r="BC41" s="22">
        <f t="shared" si="52"/>
        <v>98.866289976268519</v>
      </c>
      <c r="BD41" s="22">
        <f t="shared" si="52"/>
        <v>91.533614810003272</v>
      </c>
      <c r="BE41" s="22">
        <f t="shared" si="52"/>
        <v>84.775429009682682</v>
      </c>
      <c r="BF41" s="22">
        <f t="shared" si="52"/>
        <v>78.085535967376956</v>
      </c>
      <c r="BH41" s="24" t="str">
        <f t="shared" si="53"/>
        <v>Entertainment</v>
      </c>
      <c r="BI41">
        <f t="shared" si="54"/>
        <v>2121.7057046455143</v>
      </c>
      <c r="BJ41">
        <f t="shared" si="54"/>
        <v>2158.5819318045742</v>
      </c>
      <c r="BK41">
        <f t="shared" si="54"/>
        <v>2281.9118659356009</v>
      </c>
      <c r="BL41">
        <f t="shared" si="54"/>
        <v>2421.7124765185472</v>
      </c>
      <c r="BM41">
        <f t="shared" si="54"/>
        <v>2606.3199992231562</v>
      </c>
      <c r="BN41">
        <f t="shared" si="54"/>
        <v>2809.6308442893373</v>
      </c>
      <c r="BO41">
        <f t="shared" si="54"/>
        <v>3034.7078322467905</v>
      </c>
      <c r="BP41">
        <f t="shared" si="54"/>
        <v>3276.6307528334796</v>
      </c>
      <c r="BQ41">
        <f t="shared" si="54"/>
        <v>3557.352515244685</v>
      </c>
    </row>
    <row r="42" spans="1:69" x14ac:dyDescent="0.25">
      <c r="A42" t="str">
        <f>'2012'!A41</f>
        <v>Videos standby</v>
      </c>
      <c r="B42" t="str">
        <f>'2012'!B41</f>
        <v>Entertainment</v>
      </c>
      <c r="C42">
        <f>'2012'!C41</f>
        <v>0</v>
      </c>
      <c r="D42" s="8">
        <f>'2012'!D41</f>
        <v>0</v>
      </c>
      <c r="E42" s="8">
        <f>'2015'!D41</f>
        <v>0</v>
      </c>
      <c r="F42" s="8">
        <f>'2020'!D41</f>
        <v>0</v>
      </c>
      <c r="G42" s="8">
        <f>'2025'!D41</f>
        <v>0</v>
      </c>
      <c r="H42" s="8">
        <f>'2030'!D41</f>
        <v>0</v>
      </c>
      <c r="I42" s="8">
        <f>'2035'!D41</f>
        <v>0</v>
      </c>
      <c r="J42" s="8">
        <f>'2040'!D41</f>
        <v>0</v>
      </c>
      <c r="K42" s="8">
        <f>'2045'!D41</f>
        <v>0</v>
      </c>
      <c r="L42" s="8">
        <f>'2050'!D41</f>
        <v>0</v>
      </c>
      <c r="M42" s="49"/>
      <c r="N42" s="5" t="s">
        <v>101</v>
      </c>
      <c r="O42" s="5">
        <v>2012</v>
      </c>
      <c r="P42" s="5">
        <v>2015</v>
      </c>
      <c r="Q42" s="5">
        <v>2020</v>
      </c>
      <c r="R42" s="5">
        <v>2025</v>
      </c>
      <c r="S42" s="5">
        <v>2030</v>
      </c>
      <c r="T42" s="5">
        <v>2035</v>
      </c>
      <c r="U42" s="5">
        <v>2040</v>
      </c>
      <c r="V42" s="5">
        <v>2045</v>
      </c>
      <c r="W42" s="5">
        <v>2050</v>
      </c>
      <c r="X42" s="49"/>
      <c r="Y42" t="str">
        <f t="shared" si="21"/>
        <v>Videos standby</v>
      </c>
      <c r="Z42" t="str">
        <f>B42</f>
        <v>Entertainment</v>
      </c>
      <c r="AA42">
        <f>'2012'!E41</f>
        <v>0</v>
      </c>
      <c r="AB42">
        <f>'2015'!E41</f>
        <v>0</v>
      </c>
      <c r="AC42">
        <f>'2020'!E41</f>
        <v>0</v>
      </c>
      <c r="AD42">
        <f>'2025'!E41</f>
        <v>0</v>
      </c>
      <c r="AE42">
        <f>'2030'!E41</f>
        <v>0</v>
      </c>
      <c r="AF42">
        <f>'2035'!E41</f>
        <v>0</v>
      </c>
      <c r="AG42">
        <f>'2040'!E41</f>
        <v>0</v>
      </c>
      <c r="AH42">
        <f>'2045'!E41</f>
        <v>0</v>
      </c>
      <c r="AI42">
        <f>'2050'!E41</f>
        <v>0</v>
      </c>
      <c r="AK42" t="str">
        <f t="shared" si="39"/>
        <v>Videos standby</v>
      </c>
      <c r="AL42" t="str">
        <f t="shared" si="40"/>
        <v>Entertainment</v>
      </c>
      <c r="AM42" s="16">
        <f t="shared" si="41"/>
        <v>0</v>
      </c>
      <c r="AN42" s="17">
        <f t="shared" si="42"/>
        <v>0</v>
      </c>
      <c r="AO42" s="17">
        <f t="shared" si="43"/>
        <v>0</v>
      </c>
      <c r="AP42" s="17">
        <f t="shared" si="44"/>
        <v>0</v>
      </c>
      <c r="AQ42" s="17">
        <f t="shared" si="45"/>
        <v>0</v>
      </c>
      <c r="AR42" s="17">
        <f t="shared" si="46"/>
        <v>0</v>
      </c>
      <c r="AS42" s="17">
        <f t="shared" si="47"/>
        <v>0</v>
      </c>
      <c r="AT42" s="17">
        <f t="shared" si="48"/>
        <v>0</v>
      </c>
      <c r="AU42" s="18">
        <f t="shared" si="49"/>
        <v>0</v>
      </c>
      <c r="AW42" s="5" t="str">
        <f t="shared" si="51"/>
        <v>Lighting</v>
      </c>
      <c r="AX42" s="22">
        <f t="shared" si="52"/>
        <v>17.163705583756347</v>
      </c>
      <c r="AY42" s="22">
        <f t="shared" si="52"/>
        <v>14.781235743494888</v>
      </c>
      <c r="AZ42" s="22">
        <f t="shared" si="52"/>
        <v>13.672753672245927</v>
      </c>
      <c r="BA42" s="22">
        <f t="shared" si="52"/>
        <v>12.40851988120041</v>
      </c>
      <c r="BB42" s="22">
        <f t="shared" si="52"/>
        <v>11.27072131480166</v>
      </c>
      <c r="BC42" s="22">
        <f t="shared" si="52"/>
        <v>10.374722714732098</v>
      </c>
      <c r="BD42" s="22">
        <f t="shared" si="52"/>
        <v>9.7099223468507354</v>
      </c>
      <c r="BE42" s="22">
        <f t="shared" si="52"/>
        <v>9.2235353065387766</v>
      </c>
      <c r="BF42" s="22">
        <f t="shared" si="52"/>
        <v>8.8636549171538288</v>
      </c>
      <c r="BH42" s="24" t="str">
        <f t="shared" si="53"/>
        <v>Lighting</v>
      </c>
      <c r="BI42">
        <f t="shared" si="54"/>
        <v>16184.021359622098</v>
      </c>
      <c r="BJ42">
        <f t="shared" si="54"/>
        <v>18792.595057556384</v>
      </c>
      <c r="BK42">
        <f t="shared" si="54"/>
        <v>20316.15462667435</v>
      </c>
      <c r="BL42">
        <f t="shared" si="54"/>
        <v>22386.052521753732</v>
      </c>
      <c r="BM42">
        <f t="shared" si="54"/>
        <v>24645.962757767473</v>
      </c>
      <c r="BN42">
        <f t="shared" si="54"/>
        <v>26774.477295989178</v>
      </c>
      <c r="BO42">
        <f t="shared" si="54"/>
        <v>28607.620931991358</v>
      </c>
      <c r="BP42">
        <f t="shared" si="54"/>
        <v>30116.19390461428</v>
      </c>
      <c r="BQ42">
        <f t="shared" si="54"/>
        <v>31338.965739764357</v>
      </c>
    </row>
    <row r="43" spans="1:69" x14ac:dyDescent="0.25">
      <c r="A43" s="41" t="str">
        <f>'2012'!A42</f>
        <v>Central Heating - natural gas</v>
      </c>
      <c r="B43" s="41" t="str">
        <f>'2012'!B42</f>
        <v>Heating</v>
      </c>
      <c r="C43" s="41">
        <f>'2012'!C42</f>
        <v>13</v>
      </c>
      <c r="D43" s="42">
        <f>'2012'!D42</f>
        <v>1.69</v>
      </c>
      <c r="E43" s="42">
        <f>'2015'!D42</f>
        <v>1.68</v>
      </c>
      <c r="F43" s="42">
        <f>'2020'!D42</f>
        <v>1.68</v>
      </c>
      <c r="G43" s="42">
        <f>'2025'!D42</f>
        <v>1.68</v>
      </c>
      <c r="H43" s="42">
        <f>'2030'!D42</f>
        <v>1.68</v>
      </c>
      <c r="I43" s="42">
        <f>'2035'!D42</f>
        <v>1.68</v>
      </c>
      <c r="J43" s="42">
        <f>'2040'!D42</f>
        <v>1.68</v>
      </c>
      <c r="K43" s="42">
        <f>'2045'!D42</f>
        <v>1.68</v>
      </c>
      <c r="L43" s="42">
        <f>'2050'!D42</f>
        <v>1.69</v>
      </c>
      <c r="M43" s="49"/>
      <c r="N43" s="50" t="str">
        <f t="shared" ref="N43:N49" si="55">N5</f>
        <v>Computers</v>
      </c>
      <c r="O43" s="26">
        <f t="shared" ref="O43:W43" si="56">O5/$O5*100</f>
        <v>100</v>
      </c>
      <c r="P43" s="26">
        <f t="shared" si="56"/>
        <v>102.69341563786007</v>
      </c>
      <c r="Q43" s="26">
        <f t="shared" si="56"/>
        <v>103.30864197530862</v>
      </c>
      <c r="R43" s="26">
        <f t="shared" si="56"/>
        <v>101.89711934156378</v>
      </c>
      <c r="S43" s="26">
        <f t="shared" si="56"/>
        <v>99.882716049382694</v>
      </c>
      <c r="T43" s="26">
        <f t="shared" si="56"/>
        <v>97.808641975308632</v>
      </c>
      <c r="U43" s="26">
        <f t="shared" si="56"/>
        <v>95.843621399176953</v>
      </c>
      <c r="V43" s="26">
        <f t="shared" si="56"/>
        <v>94.034979423868307</v>
      </c>
      <c r="W43" s="26">
        <f t="shared" si="56"/>
        <v>92.384773662551439</v>
      </c>
      <c r="X43" s="49"/>
      <c r="Y43" s="41" t="str">
        <f t="shared" si="21"/>
        <v>Central Heating - natural gas</v>
      </c>
      <c r="Z43" s="41" t="str">
        <f t="shared" si="22"/>
        <v>Heating</v>
      </c>
      <c r="AA43" s="41">
        <f>'2012'!E42</f>
        <v>374</v>
      </c>
      <c r="AB43" s="41">
        <f>'2015'!E42</f>
        <v>339</v>
      </c>
      <c r="AC43" s="41">
        <f>'2020'!E42</f>
        <v>270</v>
      </c>
      <c r="AD43" s="41">
        <f>'2025'!E42</f>
        <v>210</v>
      </c>
      <c r="AE43" s="41">
        <f>'2030'!E42</f>
        <v>172</v>
      </c>
      <c r="AF43" s="41">
        <f>'2035'!E42</f>
        <v>143</v>
      </c>
      <c r="AG43" s="41">
        <f>'2040'!E42</f>
        <v>121</v>
      </c>
      <c r="AH43" s="41">
        <f>'2045'!E42</f>
        <v>104</v>
      </c>
      <c r="AI43" s="41">
        <f>'2050'!E42</f>
        <v>91</v>
      </c>
      <c r="AJ43" s="41"/>
      <c r="AK43" s="41" t="str">
        <f t="shared" si="39"/>
        <v>Central Heating - natural gas</v>
      </c>
      <c r="AL43" s="41" t="str">
        <f t="shared" si="40"/>
        <v>Heating</v>
      </c>
      <c r="AM43" s="42">
        <f t="shared" si="41"/>
        <v>6.3205999999999998</v>
      </c>
      <c r="AN43" s="42">
        <f t="shared" si="42"/>
        <v>5.6951999999999998</v>
      </c>
      <c r="AO43" s="42">
        <f t="shared" si="43"/>
        <v>4.5359999999999996</v>
      </c>
      <c r="AP43" s="42">
        <f t="shared" si="44"/>
        <v>3.5279999999999996</v>
      </c>
      <c r="AQ43" s="42">
        <f t="shared" si="45"/>
        <v>2.8895999999999997</v>
      </c>
      <c r="AR43" s="42">
        <f t="shared" si="46"/>
        <v>2.4023999999999996</v>
      </c>
      <c r="AS43" s="42">
        <f t="shared" si="47"/>
        <v>2.0327999999999999</v>
      </c>
      <c r="AT43" s="42">
        <f t="shared" si="48"/>
        <v>1.7471999999999999</v>
      </c>
      <c r="AU43" s="42">
        <f t="shared" si="49"/>
        <v>1.5378999999999998</v>
      </c>
      <c r="AW43" s="5" t="str">
        <f t="shared" si="51"/>
        <v xml:space="preserve">Miscellaneous  </v>
      </c>
      <c r="AX43" s="22">
        <f t="shared" si="52"/>
        <v>37.109375</v>
      </c>
      <c r="AY43" s="22">
        <f t="shared" si="52"/>
        <v>34.619479413015981</v>
      </c>
      <c r="AZ43" s="22">
        <f t="shared" si="52"/>
        <v>30.111403766755604</v>
      </c>
      <c r="BA43" s="22">
        <f t="shared" si="52"/>
        <v>25.588139087480521</v>
      </c>
      <c r="BB43" s="22">
        <f t="shared" si="52"/>
        <v>21.372233560762858</v>
      </c>
      <c r="BC43" s="22">
        <f t="shared" si="52"/>
        <v>17.624106198448658</v>
      </c>
      <c r="BD43" s="22">
        <f t="shared" si="52"/>
        <v>14.394869595431905</v>
      </c>
      <c r="BE43" s="22">
        <f t="shared" si="52"/>
        <v>11.671934344426353</v>
      </c>
      <c r="BF43" s="22">
        <f t="shared" si="52"/>
        <v>9.4105740413512002</v>
      </c>
      <c r="BH43" s="24" t="str">
        <f t="shared" si="53"/>
        <v xml:space="preserve">Miscellaneous  </v>
      </c>
      <c r="BI43">
        <f t="shared" si="54"/>
        <v>7485.3801169590633</v>
      </c>
      <c r="BJ43">
        <f t="shared" si="54"/>
        <v>8023.7421962313174</v>
      </c>
      <c r="BK43">
        <f t="shared" si="54"/>
        <v>9225.0025913590052</v>
      </c>
      <c r="BL43">
        <f t="shared" si="54"/>
        <v>10855.724084823572</v>
      </c>
      <c r="BM43">
        <f t="shared" si="54"/>
        <v>12997.13373373142</v>
      </c>
      <c r="BN43">
        <f t="shared" si="54"/>
        <v>15761.24057866996</v>
      </c>
      <c r="BO43">
        <f t="shared" si="54"/>
        <v>19296.99855467453</v>
      </c>
      <c r="BP43">
        <f t="shared" si="54"/>
        <v>23798.778298510886</v>
      </c>
      <c r="BQ43">
        <f t="shared" si="54"/>
        <v>29517.623107494677</v>
      </c>
    </row>
    <row r="44" spans="1:69" x14ac:dyDescent="0.25">
      <c r="A44" s="41" t="str">
        <f>'2012'!A43</f>
        <v>Central Heating - oil</v>
      </c>
      <c r="B44" s="41" t="str">
        <f>'2012'!B43</f>
        <v>Heating</v>
      </c>
      <c r="C44" s="41">
        <f>'2012'!C43</f>
        <v>15</v>
      </c>
      <c r="D44" s="42" t="str">
        <f>'2012'!D43</f>
        <v>-</v>
      </c>
      <c r="E44" s="42" t="str">
        <f>'2015'!D43</f>
        <v>-</v>
      </c>
      <c r="F44" s="42" t="str">
        <f>'2020'!D43</f>
        <v>-</v>
      </c>
      <c r="G44" s="42" t="str">
        <f>'2025'!D43</f>
        <v>-</v>
      </c>
      <c r="H44" s="42" t="str">
        <f>'2030'!D43</f>
        <v>-</v>
      </c>
      <c r="I44" s="42" t="str">
        <f>'2035'!D43</f>
        <v>-</v>
      </c>
      <c r="J44" s="42" t="str">
        <f>'2040'!D43</f>
        <v>-</v>
      </c>
      <c r="K44" s="42" t="str">
        <f>'2045'!D43</f>
        <v>-</v>
      </c>
      <c r="L44" s="42" t="str">
        <f>'2050'!D43</f>
        <v>-</v>
      </c>
      <c r="M44" s="49"/>
      <c r="N44" s="50" t="str">
        <f t="shared" si="55"/>
        <v>Cooking</v>
      </c>
      <c r="O44" s="26">
        <f t="shared" ref="O44:W44" si="57">O6/$O6*100</f>
        <v>100</v>
      </c>
      <c r="P44" s="26">
        <f t="shared" si="57"/>
        <v>101.02891609011886</v>
      </c>
      <c r="Q44" s="26">
        <f t="shared" si="57"/>
        <v>102.21305659038494</v>
      </c>
      <c r="R44" s="26">
        <f t="shared" si="57"/>
        <v>102.90713145290049</v>
      </c>
      <c r="S44" s="26">
        <f t="shared" si="57"/>
        <v>103.28410502040093</v>
      </c>
      <c r="T44" s="26">
        <f t="shared" si="57"/>
        <v>103.47259180415114</v>
      </c>
      <c r="U44" s="26">
        <f t="shared" si="57"/>
        <v>103.55685648394535</v>
      </c>
      <c r="V44" s="26">
        <f t="shared" si="57"/>
        <v>103.58790136597482</v>
      </c>
      <c r="W44" s="26">
        <f t="shared" si="57"/>
        <v>103.59677133226894</v>
      </c>
      <c r="X44" s="49"/>
      <c r="Y44" s="41" t="str">
        <f t="shared" si="21"/>
        <v>Central Heating - oil</v>
      </c>
      <c r="Z44" s="41" t="str">
        <f t="shared" si="22"/>
        <v>Heating</v>
      </c>
      <c r="AA44" s="41" t="str">
        <f>'2012'!E43</f>
        <v>-</v>
      </c>
      <c r="AB44" s="41" t="str">
        <f>'2015'!E43</f>
        <v>-</v>
      </c>
      <c r="AC44" s="41" t="str">
        <f>'2020'!E43</f>
        <v>-</v>
      </c>
      <c r="AD44" s="41" t="str">
        <f>'2025'!E43</f>
        <v>-</v>
      </c>
      <c r="AE44" s="41" t="str">
        <f>'2030'!E43</f>
        <v>-</v>
      </c>
      <c r="AF44" s="41" t="str">
        <f>'2035'!E43</f>
        <v>-</v>
      </c>
      <c r="AG44" s="41" t="str">
        <f>'2040'!E43</f>
        <v>-</v>
      </c>
      <c r="AH44" s="41" t="str">
        <f>'2045'!E43</f>
        <v>-</v>
      </c>
      <c r="AI44" s="41" t="str">
        <f>'2050'!E43</f>
        <v>-</v>
      </c>
      <c r="AJ44" s="41"/>
      <c r="AK44" s="41" t="str">
        <f t="shared" si="39"/>
        <v>Central Heating - oil</v>
      </c>
      <c r="AL44" s="41" t="str">
        <f t="shared" si="40"/>
        <v>Heating</v>
      </c>
      <c r="AM44" s="42" t="e">
        <f t="shared" si="41"/>
        <v>#VALUE!</v>
      </c>
      <c r="AN44" s="42" t="e">
        <f t="shared" si="42"/>
        <v>#VALUE!</v>
      </c>
      <c r="AO44" s="42" t="e">
        <f t="shared" si="43"/>
        <v>#VALUE!</v>
      </c>
      <c r="AP44" s="42" t="e">
        <f t="shared" si="44"/>
        <v>#VALUE!</v>
      </c>
      <c r="AQ44" s="42" t="e">
        <f t="shared" si="45"/>
        <v>#VALUE!</v>
      </c>
      <c r="AR44" s="42" t="e">
        <f t="shared" si="46"/>
        <v>#VALUE!</v>
      </c>
      <c r="AS44" s="42" t="e">
        <f t="shared" si="47"/>
        <v>#VALUE!</v>
      </c>
      <c r="AT44" s="42" t="e">
        <f t="shared" si="48"/>
        <v>#VALUE!</v>
      </c>
      <c r="AU44" s="42" t="e">
        <f t="shared" si="49"/>
        <v>#VALUE!</v>
      </c>
      <c r="AW44" s="5" t="str">
        <f t="shared" si="51"/>
        <v>Refrigeration</v>
      </c>
      <c r="AX44" s="22">
        <f t="shared" si="52"/>
        <v>229.84752814488496</v>
      </c>
      <c r="AY44" s="22">
        <f t="shared" si="52"/>
        <v>204.65955359332847</v>
      </c>
      <c r="AZ44" s="22">
        <f t="shared" si="52"/>
        <v>176.98644401996421</v>
      </c>
      <c r="BA44" s="22">
        <f t="shared" si="52"/>
        <v>164.88013380412565</v>
      </c>
      <c r="BB44" s="22">
        <f t="shared" si="52"/>
        <v>159.81874766587828</v>
      </c>
      <c r="BC44" s="22">
        <f t="shared" si="52"/>
        <v>156.82069870633086</v>
      </c>
      <c r="BD44" s="22">
        <f t="shared" si="52"/>
        <v>155.63151955867602</v>
      </c>
      <c r="BE44" s="22">
        <f t="shared" si="52"/>
        <v>155.70658456898715</v>
      </c>
      <c r="BF44" s="22">
        <f t="shared" si="52"/>
        <v>156.18775176233638</v>
      </c>
      <c r="BH44" s="24" t="str">
        <f t="shared" si="53"/>
        <v>Refrigeration</v>
      </c>
      <c r="BI44">
        <f t="shared" si="54"/>
        <v>1208.5306290641502</v>
      </c>
      <c r="BJ44">
        <f t="shared" si="54"/>
        <v>1357.2675836562207</v>
      </c>
      <c r="BK44">
        <f t="shared" si="54"/>
        <v>1569.4861791021929</v>
      </c>
      <c r="BL44">
        <f t="shared" si="54"/>
        <v>1684.7255722619213</v>
      </c>
      <c r="BM44">
        <f t="shared" si="54"/>
        <v>1738.0800552792971</v>
      </c>
      <c r="BN44">
        <f t="shared" si="54"/>
        <v>1771.3081249431002</v>
      </c>
      <c r="BO44">
        <f t="shared" si="54"/>
        <v>1784.8426756062759</v>
      </c>
      <c r="BP44">
        <f t="shared" si="54"/>
        <v>1783.9822159525045</v>
      </c>
      <c r="BQ44">
        <f t="shared" si="54"/>
        <v>1778.4863066628886</v>
      </c>
    </row>
    <row r="45" spans="1:69" x14ac:dyDescent="0.25">
      <c r="A45" s="41" t="str">
        <f>'2012'!A44</f>
        <v>Circulation pumps</v>
      </c>
      <c r="B45" s="41" t="str">
        <f>'2012'!B44</f>
        <v>Heating</v>
      </c>
      <c r="C45" s="41">
        <f>'2012'!C44</f>
        <v>10</v>
      </c>
      <c r="D45" s="42" t="str">
        <f>'2012'!D44</f>
        <v>-</v>
      </c>
      <c r="E45" s="42" t="str">
        <f>'2015'!D44</f>
        <v>-</v>
      </c>
      <c r="F45" s="42" t="str">
        <f>'2020'!D44</f>
        <v>-</v>
      </c>
      <c r="G45" s="42" t="str">
        <f>'2025'!D44</f>
        <v>-</v>
      </c>
      <c r="H45" s="42" t="str">
        <f>'2030'!D44</f>
        <v>-</v>
      </c>
      <c r="I45" s="42" t="str">
        <f>'2035'!D44</f>
        <v>-</v>
      </c>
      <c r="J45" s="42" t="str">
        <f>'2040'!D44</f>
        <v>-</v>
      </c>
      <c r="K45" s="42" t="str">
        <f>'2045'!D44</f>
        <v>-</v>
      </c>
      <c r="L45" s="42" t="str">
        <f>'2050'!D44</f>
        <v>-</v>
      </c>
      <c r="M45" s="49"/>
      <c r="N45" s="50" t="str">
        <f t="shared" si="55"/>
        <v>Entertainment</v>
      </c>
      <c r="O45" s="26">
        <f t="shared" ref="O45:W45" si="58">O7/$O7*100</f>
        <v>100</v>
      </c>
      <c r="P45" s="26">
        <f t="shared" si="58"/>
        <v>95.874930965631506</v>
      </c>
      <c r="Q45" s="26">
        <f t="shared" si="58"/>
        <v>95.316283614427135</v>
      </c>
      <c r="R45" s="26">
        <f t="shared" si="58"/>
        <v>95.934406729257816</v>
      </c>
      <c r="S45" s="26">
        <f t="shared" si="58"/>
        <v>95.552062534517191</v>
      </c>
      <c r="T45" s="26">
        <f t="shared" si="58"/>
        <v>93.982327201665328</v>
      </c>
      <c r="U45" s="26">
        <f t="shared" si="58"/>
        <v>91.562938102723123</v>
      </c>
      <c r="V45" s="26">
        <f t="shared" si="58"/>
        <v>88.627384340881108</v>
      </c>
      <c r="W45" s="26">
        <f t="shared" si="58"/>
        <v>85.426313777135846</v>
      </c>
      <c r="X45" s="49"/>
      <c r="Y45" s="41" t="str">
        <f t="shared" si="21"/>
        <v>Circulation pumps</v>
      </c>
      <c r="Z45" s="41" t="str">
        <f t="shared" si="22"/>
        <v>Heating</v>
      </c>
      <c r="AA45" s="41" t="str">
        <f>'2012'!E44</f>
        <v>-</v>
      </c>
      <c r="AB45" s="41" t="str">
        <f>'2015'!E44</f>
        <v>-</v>
      </c>
      <c r="AC45" s="41" t="str">
        <f>'2020'!E44</f>
        <v>-</v>
      </c>
      <c r="AD45" s="41" t="str">
        <f>'2025'!E44</f>
        <v>-</v>
      </c>
      <c r="AE45" s="41" t="str">
        <f>'2030'!E44</f>
        <v>-</v>
      </c>
      <c r="AF45" s="41" t="str">
        <f>'2035'!E44</f>
        <v>-</v>
      </c>
      <c r="AG45" s="41" t="str">
        <f>'2040'!E44</f>
        <v>-</v>
      </c>
      <c r="AH45" s="41" t="str">
        <f>'2045'!E44</f>
        <v>-</v>
      </c>
      <c r="AI45" s="41" t="str">
        <f>'2050'!E44</f>
        <v>-</v>
      </c>
      <c r="AJ45" s="41"/>
      <c r="AK45" s="41" t="str">
        <f t="shared" si="39"/>
        <v>Circulation pumps</v>
      </c>
      <c r="AL45" s="41" t="str">
        <f t="shared" si="40"/>
        <v>Heating</v>
      </c>
      <c r="AM45" s="42" t="e">
        <f t="shared" si="41"/>
        <v>#VALUE!</v>
      </c>
      <c r="AN45" s="42" t="e">
        <f t="shared" si="42"/>
        <v>#VALUE!</v>
      </c>
      <c r="AO45" s="42" t="e">
        <f t="shared" si="43"/>
        <v>#VALUE!</v>
      </c>
      <c r="AP45" s="42" t="e">
        <f t="shared" si="44"/>
        <v>#VALUE!</v>
      </c>
      <c r="AQ45" s="42" t="e">
        <f t="shared" si="45"/>
        <v>#VALUE!</v>
      </c>
      <c r="AR45" s="42" t="e">
        <f t="shared" si="46"/>
        <v>#VALUE!</v>
      </c>
      <c r="AS45" s="42" t="e">
        <f t="shared" si="47"/>
        <v>#VALUE!</v>
      </c>
      <c r="AT45" s="42" t="e">
        <f t="shared" si="48"/>
        <v>#VALUE!</v>
      </c>
      <c r="AU45" s="42" t="e">
        <f t="shared" si="49"/>
        <v>#VALUE!</v>
      </c>
      <c r="AW45" s="5" t="str">
        <f t="shared" si="51"/>
        <v>Washing</v>
      </c>
      <c r="AX45" s="22">
        <f t="shared" si="52"/>
        <v>234.42423288749018</v>
      </c>
      <c r="AY45" s="22">
        <f t="shared" si="52"/>
        <v>223.33491545535452</v>
      </c>
      <c r="AZ45" s="22">
        <f t="shared" si="52"/>
        <v>209.15682392298766</v>
      </c>
      <c r="BA45" s="22">
        <f t="shared" si="52"/>
        <v>197.5368313545257</v>
      </c>
      <c r="BB45" s="22">
        <f t="shared" si="52"/>
        <v>189.59214501510573</v>
      </c>
      <c r="BC45" s="22">
        <f t="shared" si="52"/>
        <v>183.19050369685769</v>
      </c>
      <c r="BD45" s="22">
        <f t="shared" si="52"/>
        <v>178.49451772694383</v>
      </c>
      <c r="BE45" s="22">
        <f t="shared" si="52"/>
        <v>173.82415803108807</v>
      </c>
      <c r="BF45" s="22">
        <f t="shared" si="52"/>
        <v>170.64204545454547</v>
      </c>
      <c r="BH45" s="24" t="str">
        <f t="shared" si="53"/>
        <v>Washing</v>
      </c>
      <c r="BI45">
        <f t="shared" si="54"/>
        <v>1184.9362770916891</v>
      </c>
      <c r="BJ45">
        <f t="shared" si="54"/>
        <v>1243.7722834847407</v>
      </c>
      <c r="BK45">
        <f t="shared" si="54"/>
        <v>1328.0837438995372</v>
      </c>
      <c r="BL45">
        <f t="shared" si="54"/>
        <v>1406.2075202534816</v>
      </c>
      <c r="BM45">
        <f t="shared" si="54"/>
        <v>1465.1333669738576</v>
      </c>
      <c r="BN45">
        <f t="shared" si="54"/>
        <v>1516.3328457104001</v>
      </c>
      <c r="BO45">
        <f t="shared" si="54"/>
        <v>1556.2258231522542</v>
      </c>
      <c r="BP45">
        <f t="shared" si="54"/>
        <v>1598.0389660687886</v>
      </c>
      <c r="BQ45">
        <f t="shared" si="54"/>
        <v>1627.8390067222351</v>
      </c>
    </row>
    <row r="46" spans="1:69" x14ac:dyDescent="0.25">
      <c r="A46" s="41" t="str">
        <f>'2012'!A45</f>
        <v>Electric radiators</v>
      </c>
      <c r="B46" s="41" t="str">
        <f>'2012'!B45</f>
        <v>Heating</v>
      </c>
      <c r="C46" s="41">
        <f>'2012'!C45</f>
        <v>25</v>
      </c>
      <c r="D46" s="42">
        <f>'2012'!D45</f>
        <v>2.13</v>
      </c>
      <c r="E46" s="42">
        <f>'2015'!D45</f>
        <v>2.0099999999999998</v>
      </c>
      <c r="F46" s="42">
        <f>'2020'!D45</f>
        <v>1.91</v>
      </c>
      <c r="G46" s="42">
        <f>'2025'!D45</f>
        <v>1.88</v>
      </c>
      <c r="H46" s="42">
        <f>'2030'!D45</f>
        <v>1.88</v>
      </c>
      <c r="I46" s="42">
        <f>'2035'!D45</f>
        <v>1.9</v>
      </c>
      <c r="J46" s="42">
        <f>'2040'!D45</f>
        <v>1.93</v>
      </c>
      <c r="K46" s="42">
        <f>'2045'!D45</f>
        <v>1.96</v>
      </c>
      <c r="L46" s="42">
        <f>'2050'!D45</f>
        <v>2</v>
      </c>
      <c r="M46" s="49"/>
      <c r="N46" s="50" t="str">
        <f t="shared" si="55"/>
        <v>Lighting</v>
      </c>
      <c r="O46" s="26">
        <f t="shared" ref="O46:W46" si="59">O8/$O8*100</f>
        <v>100</v>
      </c>
      <c r="P46" s="26">
        <f t="shared" si="59"/>
        <v>76.496827411167516</v>
      </c>
      <c r="Q46" s="26">
        <f t="shared" si="59"/>
        <v>71.231598984771566</v>
      </c>
      <c r="R46" s="26">
        <f t="shared" si="59"/>
        <v>71.570431472081211</v>
      </c>
      <c r="S46" s="26">
        <f t="shared" si="59"/>
        <v>75.053299492385804</v>
      </c>
      <c r="T46" s="26">
        <f t="shared" si="59"/>
        <v>79.805203045685289</v>
      </c>
      <c r="U46" s="26">
        <f t="shared" si="59"/>
        <v>84.571700507614196</v>
      </c>
      <c r="V46" s="26">
        <f t="shared" si="59"/>
        <v>88.645304568527919</v>
      </c>
      <c r="W46" s="26">
        <f t="shared" si="59"/>
        <v>91.71637055837563</v>
      </c>
      <c r="X46" s="49"/>
      <c r="Y46" s="41" t="str">
        <f t="shared" si="21"/>
        <v>Electric radiators</v>
      </c>
      <c r="Z46" s="41" t="str">
        <f t="shared" si="22"/>
        <v>Heating</v>
      </c>
      <c r="AA46" s="41">
        <f>'2012'!E45</f>
        <v>3500</v>
      </c>
      <c r="AB46" s="41">
        <f>'2015'!E45</f>
        <v>3500</v>
      </c>
      <c r="AC46" s="41">
        <f>'2020'!E45</f>
        <v>3501</v>
      </c>
      <c r="AD46" s="41">
        <f>'2025'!E45</f>
        <v>3500</v>
      </c>
      <c r="AE46" s="41">
        <f>'2030'!E45</f>
        <v>3500</v>
      </c>
      <c r="AF46" s="41">
        <f>'2035'!E45</f>
        <v>3499</v>
      </c>
      <c r="AG46" s="41">
        <f>'2040'!E45</f>
        <v>3500</v>
      </c>
      <c r="AH46" s="41">
        <f>'2045'!E45</f>
        <v>3500</v>
      </c>
      <c r="AI46" s="41">
        <f>'2050'!E45</f>
        <v>3500</v>
      </c>
      <c r="AJ46" s="41"/>
      <c r="AK46" s="41" t="str">
        <f t="shared" si="39"/>
        <v>Electric radiators</v>
      </c>
      <c r="AL46" s="41" t="str">
        <f t="shared" si="40"/>
        <v>Heating</v>
      </c>
      <c r="AM46" s="43">
        <f t="shared" si="41"/>
        <v>74.55</v>
      </c>
      <c r="AN46" s="44">
        <f t="shared" si="42"/>
        <v>70.34999999999998</v>
      </c>
      <c r="AO46" s="44">
        <f t="shared" si="43"/>
        <v>66.869100000000003</v>
      </c>
      <c r="AP46" s="44">
        <f t="shared" si="44"/>
        <v>65.8</v>
      </c>
      <c r="AQ46" s="44">
        <f t="shared" si="45"/>
        <v>65.8</v>
      </c>
      <c r="AR46" s="44">
        <f t="shared" si="46"/>
        <v>66.480999999999995</v>
      </c>
      <c r="AS46" s="44">
        <f t="shared" si="47"/>
        <v>67.55</v>
      </c>
      <c r="AT46" s="44">
        <f t="shared" si="48"/>
        <v>68.599999999999994</v>
      </c>
      <c r="AU46" s="45">
        <f t="shared" si="49"/>
        <v>70</v>
      </c>
    </row>
    <row r="47" spans="1:69" x14ac:dyDescent="0.25">
      <c r="A47" s="41" t="str">
        <f>'2012'!A46</f>
        <v>Electric radiators Partial</v>
      </c>
      <c r="B47" s="41" t="str">
        <f>'2012'!B46</f>
        <v>Heating</v>
      </c>
      <c r="C47" s="41">
        <f>'2012'!C46</f>
        <v>25</v>
      </c>
      <c r="D47" s="42">
        <f>'2012'!D46</f>
        <v>11.69</v>
      </c>
      <c r="E47" s="42">
        <f>'2015'!D46</f>
        <v>12.16</v>
      </c>
      <c r="F47" s="42">
        <f>'2020'!D46</f>
        <v>12.76</v>
      </c>
      <c r="G47" s="42">
        <f>'2025'!D46</f>
        <v>13.23</v>
      </c>
      <c r="H47" s="42">
        <f>'2030'!D46</f>
        <v>13.62</v>
      </c>
      <c r="I47" s="42">
        <f>'2035'!D46</f>
        <v>13.97</v>
      </c>
      <c r="J47" s="42">
        <f>'2040'!D46</f>
        <v>14.3</v>
      </c>
      <c r="K47" s="42">
        <f>'2045'!D46</f>
        <v>14.62</v>
      </c>
      <c r="L47" s="42">
        <f>'2050'!D46</f>
        <v>14.93</v>
      </c>
      <c r="M47" s="49"/>
      <c r="N47" s="50" t="str">
        <f t="shared" si="55"/>
        <v xml:space="preserve">Miscellaneous  </v>
      </c>
      <c r="O47" s="26">
        <f t="shared" ref="O47:W47" si="60">O9/$O9*100</f>
        <v>100</v>
      </c>
      <c r="P47" s="26">
        <f t="shared" si="60"/>
        <v>107.19218090277775</v>
      </c>
      <c r="Q47" s="26">
        <f t="shared" si="60"/>
        <v>123.24026899393672</v>
      </c>
      <c r="R47" s="26">
        <f t="shared" si="60"/>
        <v>145.02568894568992</v>
      </c>
      <c r="S47" s="26">
        <f t="shared" si="60"/>
        <v>173.63358347406822</v>
      </c>
      <c r="T47" s="26">
        <f t="shared" si="60"/>
        <v>210.56032335566903</v>
      </c>
      <c r="U47" s="26">
        <f t="shared" si="60"/>
        <v>257.79584006635503</v>
      </c>
      <c r="V47" s="26">
        <f t="shared" si="60"/>
        <v>317.93680383166884</v>
      </c>
      <c r="W47" s="26">
        <f t="shared" si="60"/>
        <v>394.33699620168676</v>
      </c>
      <c r="X47" s="49"/>
      <c r="Y47" s="41" t="str">
        <f t="shared" si="21"/>
        <v>Electric radiators Partial</v>
      </c>
      <c r="Z47" s="41" t="str">
        <f t="shared" si="22"/>
        <v>Heating</v>
      </c>
      <c r="AA47" s="41">
        <f>'2012'!E46</f>
        <v>150</v>
      </c>
      <c r="AB47" s="41">
        <f>'2015'!E46</f>
        <v>150</v>
      </c>
      <c r="AC47" s="41">
        <f>'2020'!E46</f>
        <v>150</v>
      </c>
      <c r="AD47" s="41">
        <f>'2025'!E46</f>
        <v>150</v>
      </c>
      <c r="AE47" s="41">
        <f>'2030'!E46</f>
        <v>150</v>
      </c>
      <c r="AF47" s="41">
        <f>'2035'!E46</f>
        <v>150</v>
      </c>
      <c r="AG47" s="41">
        <f>'2040'!E46</f>
        <v>150</v>
      </c>
      <c r="AH47" s="41">
        <f>'2045'!E46</f>
        <v>150</v>
      </c>
      <c r="AI47" s="41">
        <f>'2050'!E46</f>
        <v>150</v>
      </c>
      <c r="AJ47" s="41"/>
      <c r="AK47" s="41" t="str">
        <f t="shared" si="39"/>
        <v>Electric radiators Partial</v>
      </c>
      <c r="AL47" s="41" t="str">
        <f t="shared" si="40"/>
        <v>Heating</v>
      </c>
      <c r="AM47" s="46">
        <f t="shared" si="41"/>
        <v>17.535</v>
      </c>
      <c r="AN47" s="47">
        <f t="shared" si="42"/>
        <v>18.239999999999998</v>
      </c>
      <c r="AO47" s="47">
        <f t="shared" si="43"/>
        <v>19.139999999999997</v>
      </c>
      <c r="AP47" s="47">
        <f t="shared" si="44"/>
        <v>19.844999999999999</v>
      </c>
      <c r="AQ47" s="47">
        <f t="shared" si="45"/>
        <v>20.43</v>
      </c>
      <c r="AR47" s="47">
        <f t="shared" si="46"/>
        <v>20.955000000000002</v>
      </c>
      <c r="AS47" s="47">
        <f t="shared" si="47"/>
        <v>21.450000000000003</v>
      </c>
      <c r="AT47" s="47">
        <f t="shared" si="48"/>
        <v>21.93</v>
      </c>
      <c r="AU47" s="48">
        <f t="shared" si="49"/>
        <v>22.395</v>
      </c>
      <c r="AW47" t="s">
        <v>103</v>
      </c>
    </row>
    <row r="48" spans="1:69" x14ac:dyDescent="0.25">
      <c r="A48" s="41" t="str">
        <f>'2012'!A47</f>
        <v>Electric water heaters</v>
      </c>
      <c r="B48" s="41" t="str">
        <f>'2012'!B47</f>
        <v>Heating</v>
      </c>
      <c r="C48" s="41">
        <f>'2012'!C47</f>
        <v>12</v>
      </c>
      <c r="D48" s="42">
        <f>'2012'!D47</f>
        <v>3.5</v>
      </c>
      <c r="E48" s="42">
        <f>'2015'!D47</f>
        <v>3.44</v>
      </c>
      <c r="F48" s="42">
        <f>'2020'!D47</f>
        <v>3.35</v>
      </c>
      <c r="G48" s="42">
        <f>'2025'!D47</f>
        <v>3.28</v>
      </c>
      <c r="H48" s="42">
        <f>'2030'!D47</f>
        <v>3.22</v>
      </c>
      <c r="I48" s="42">
        <f>'2035'!D47</f>
        <v>3.17</v>
      </c>
      <c r="J48" s="42">
        <f>'2040'!D47</f>
        <v>3.13</v>
      </c>
      <c r="K48" s="42">
        <f>'2045'!D47</f>
        <v>3.09</v>
      </c>
      <c r="L48" s="42">
        <f>'2050'!D47</f>
        <v>3.07</v>
      </c>
      <c r="M48" s="49"/>
      <c r="N48" s="50" t="str">
        <f t="shared" si="55"/>
        <v>Refrigeration</v>
      </c>
      <c r="O48" s="26">
        <f t="shared" ref="O48:W48" si="61">O10/$O10*100</f>
        <v>100</v>
      </c>
      <c r="P48" s="26">
        <f t="shared" si="61"/>
        <v>99.779735682819378</v>
      </c>
      <c r="Q48" s="26">
        <f t="shared" si="61"/>
        <v>99.296377875673031</v>
      </c>
      <c r="R48" s="26">
        <f t="shared" si="61"/>
        <v>98.770190895741536</v>
      </c>
      <c r="S48" s="26">
        <f t="shared" si="61"/>
        <v>98.299069995105242</v>
      </c>
      <c r="T48" s="26">
        <f t="shared" si="61"/>
        <v>97.901370533529104</v>
      </c>
      <c r="U48" s="26">
        <f t="shared" si="61"/>
        <v>97.6015663240333</v>
      </c>
      <c r="V48" s="26">
        <f t="shared" si="61"/>
        <v>97.381302006852692</v>
      </c>
      <c r="W48" s="26">
        <f t="shared" si="61"/>
        <v>97.209985315712174</v>
      </c>
      <c r="X48" s="49"/>
      <c r="Y48" s="41" t="str">
        <f t="shared" si="21"/>
        <v>Electric water heaters</v>
      </c>
      <c r="Z48" s="41" t="str">
        <f t="shared" si="22"/>
        <v>Heating</v>
      </c>
      <c r="AA48" s="41">
        <f>'2012'!E47</f>
        <v>1611</v>
      </c>
      <c r="AB48" s="41">
        <f>'2015'!E47</f>
        <v>1605</v>
      </c>
      <c r="AC48" s="41">
        <f>'2020'!E47</f>
        <v>1576</v>
      </c>
      <c r="AD48" s="41">
        <f>'2025'!E47</f>
        <v>1523</v>
      </c>
      <c r="AE48" s="41">
        <f>'2030'!E47</f>
        <v>1461</v>
      </c>
      <c r="AF48" s="41">
        <f>'2035'!E47</f>
        <v>1400</v>
      </c>
      <c r="AG48" s="41">
        <f>'2040'!E47</f>
        <v>1337</v>
      </c>
      <c r="AH48" s="41">
        <f>'2045'!E47</f>
        <v>1276</v>
      </c>
      <c r="AI48" s="41">
        <f>'2050'!E47</f>
        <v>1216</v>
      </c>
      <c r="AJ48" s="41"/>
      <c r="AK48" s="41" t="str">
        <f t="shared" si="39"/>
        <v>Electric water heaters</v>
      </c>
      <c r="AL48" s="41" t="str">
        <f t="shared" si="40"/>
        <v>Heating</v>
      </c>
      <c r="AM48" s="46">
        <f t="shared" si="41"/>
        <v>56.385000000000005</v>
      </c>
      <c r="AN48" s="47">
        <f t="shared" si="42"/>
        <v>55.212000000000003</v>
      </c>
      <c r="AO48" s="47">
        <f t="shared" si="43"/>
        <v>52.796000000000006</v>
      </c>
      <c r="AP48" s="47">
        <f t="shared" si="44"/>
        <v>49.954399999999993</v>
      </c>
      <c r="AQ48" s="47">
        <f t="shared" si="45"/>
        <v>47.044199999999996</v>
      </c>
      <c r="AR48" s="47">
        <f t="shared" si="46"/>
        <v>44.379999999999995</v>
      </c>
      <c r="AS48" s="47">
        <f t="shared" si="47"/>
        <v>41.848100000000002</v>
      </c>
      <c r="AT48" s="47">
        <f t="shared" si="48"/>
        <v>39.428399999999996</v>
      </c>
      <c r="AU48" s="48">
        <f t="shared" si="49"/>
        <v>37.331199999999995</v>
      </c>
      <c r="AW48" s="4" t="s">
        <v>106</v>
      </c>
    </row>
    <row r="49" spans="1:60" x14ac:dyDescent="0.25">
      <c r="A49" s="41" t="str">
        <f>'2012'!A48</f>
        <v>Heat pumps air/air</v>
      </c>
      <c r="B49" s="41" t="str">
        <f>'2012'!B48</f>
        <v>Heating</v>
      </c>
      <c r="C49" s="41">
        <f>'2012'!C48</f>
        <v>15</v>
      </c>
      <c r="D49" s="42">
        <f>'2012'!D48</f>
        <v>1</v>
      </c>
      <c r="E49" s="42">
        <f>'2015'!D48</f>
        <v>1.48</v>
      </c>
      <c r="F49" s="42">
        <f>'2020'!D48</f>
        <v>2.13</v>
      </c>
      <c r="G49" s="42">
        <f>'2025'!D48</f>
        <v>2.48</v>
      </c>
      <c r="H49" s="42">
        <f>'2030'!D48</f>
        <v>2.62</v>
      </c>
      <c r="I49" s="42">
        <f>'2035'!D48</f>
        <v>2.64</v>
      </c>
      <c r="J49" s="42">
        <f>'2040'!D48</f>
        <v>2.62</v>
      </c>
      <c r="K49" s="42">
        <f>'2045'!D48</f>
        <v>2.57</v>
      </c>
      <c r="L49" s="42">
        <f>'2050'!D48</f>
        <v>2.5099999999999998</v>
      </c>
      <c r="M49" s="49"/>
      <c r="N49" s="50" t="str">
        <f t="shared" si="55"/>
        <v>Washing</v>
      </c>
      <c r="O49" s="26">
        <f t="shared" ref="O49:W49" si="62">O11/$O11*100</f>
        <v>100</v>
      </c>
      <c r="P49" s="26">
        <f t="shared" si="62"/>
        <v>106.08969315499606</v>
      </c>
      <c r="Q49" s="26">
        <f t="shared" si="62"/>
        <v>115.23996852871754</v>
      </c>
      <c r="R49" s="26">
        <f t="shared" si="62"/>
        <v>123.2572777340677</v>
      </c>
      <c r="S49" s="26">
        <f t="shared" si="62"/>
        <v>130.21243115656964</v>
      </c>
      <c r="T49" s="26">
        <f t="shared" si="62"/>
        <v>136.20771046420143</v>
      </c>
      <c r="U49" s="26">
        <f t="shared" si="62"/>
        <v>141.36113296616838</v>
      </c>
      <c r="V49" s="26">
        <f t="shared" si="62"/>
        <v>145.77498033044847</v>
      </c>
      <c r="W49" s="26">
        <f t="shared" si="62"/>
        <v>149.55153422501965</v>
      </c>
      <c r="X49" s="49"/>
      <c r="Y49" s="41" t="str">
        <f t="shared" si="21"/>
        <v>Heat pumps air/air</v>
      </c>
      <c r="Z49" s="41" t="str">
        <f t="shared" si="22"/>
        <v>Heating</v>
      </c>
      <c r="AA49" s="41">
        <f>'2012'!E48</f>
        <v>3072</v>
      </c>
      <c r="AB49" s="41">
        <f>'2015'!E48</f>
        <v>2909</v>
      </c>
      <c r="AC49" s="41">
        <f>'2020'!E48</f>
        <v>2678</v>
      </c>
      <c r="AD49" s="41">
        <f>'2025'!E48</f>
        <v>2450</v>
      </c>
      <c r="AE49" s="41">
        <f>'2030'!E48</f>
        <v>2219</v>
      </c>
      <c r="AF49" s="41">
        <f>'2035'!E48</f>
        <v>2070</v>
      </c>
      <c r="AG49" s="41">
        <f>'2040'!E48</f>
        <v>1983</v>
      </c>
      <c r="AH49" s="41">
        <f>'2045'!E48</f>
        <v>1923</v>
      </c>
      <c r="AI49" s="41">
        <f>'2050'!E48</f>
        <v>1883</v>
      </c>
      <c r="AJ49" s="41"/>
      <c r="AK49" s="41" t="str">
        <f t="shared" si="39"/>
        <v>Heat pumps air/air</v>
      </c>
      <c r="AL49" s="41" t="str">
        <f t="shared" si="40"/>
        <v>Heating</v>
      </c>
      <c r="AM49" s="46">
        <f t="shared" si="41"/>
        <v>30.72</v>
      </c>
      <c r="AN49" s="47">
        <f t="shared" si="42"/>
        <v>43.053200000000004</v>
      </c>
      <c r="AO49" s="47">
        <f t="shared" si="43"/>
        <v>57.041399999999996</v>
      </c>
      <c r="AP49" s="47">
        <f t="shared" si="44"/>
        <v>60.76</v>
      </c>
      <c r="AQ49" s="47">
        <f t="shared" si="45"/>
        <v>58.137800000000006</v>
      </c>
      <c r="AR49" s="47">
        <f t="shared" si="46"/>
        <v>54.648000000000003</v>
      </c>
      <c r="AS49" s="47">
        <f t="shared" si="47"/>
        <v>51.954599999999999</v>
      </c>
      <c r="AT49" s="47">
        <f t="shared" si="48"/>
        <v>49.421099999999996</v>
      </c>
      <c r="AU49" s="48">
        <f t="shared" si="49"/>
        <v>47.263299999999994</v>
      </c>
    </row>
    <row r="50" spans="1:60" x14ac:dyDescent="0.25">
      <c r="A50" s="41" t="str">
        <f>'2012'!A49</f>
        <v>Heat pumps air/water</v>
      </c>
      <c r="B50" s="41" t="str">
        <f>'2012'!B49</f>
        <v>Heating</v>
      </c>
      <c r="C50" s="41">
        <f>'2012'!C49</f>
        <v>20</v>
      </c>
      <c r="D50" s="42">
        <f>'2012'!D49</f>
        <v>0.1</v>
      </c>
      <c r="E50" s="42">
        <f>'2015'!D49</f>
        <v>0.16</v>
      </c>
      <c r="F50" s="42">
        <f>'2020'!D49</f>
        <v>0.31</v>
      </c>
      <c r="G50" s="42">
        <f>'2025'!D49</f>
        <v>0.52</v>
      </c>
      <c r="H50" s="42">
        <f>'2030'!D49</f>
        <v>0.79</v>
      </c>
      <c r="I50" s="42">
        <f>'2035'!D49</f>
        <v>1.1200000000000001</v>
      </c>
      <c r="J50" s="42">
        <f>'2040'!D49</f>
        <v>1.49</v>
      </c>
      <c r="K50" s="42">
        <f>'2045'!D49</f>
        <v>1.88</v>
      </c>
      <c r="L50" s="42">
        <f>'2050'!D49</f>
        <v>2.27</v>
      </c>
      <c r="M50" s="49"/>
      <c r="N50" s="49"/>
      <c r="O50" s="49"/>
      <c r="P50" s="49"/>
      <c r="Q50" s="49"/>
      <c r="R50" s="49"/>
      <c r="S50" s="49"/>
      <c r="T50" s="49"/>
      <c r="U50" s="49"/>
      <c r="V50" s="49"/>
      <c r="W50" s="49"/>
      <c r="X50" s="49"/>
      <c r="Y50" s="41" t="str">
        <f t="shared" si="21"/>
        <v>Heat pumps air/water</v>
      </c>
      <c r="Z50" s="41" t="str">
        <f t="shared" si="22"/>
        <v>Heating</v>
      </c>
      <c r="AA50" s="41">
        <f>'2012'!E49</f>
        <v>2557</v>
      </c>
      <c r="AB50" s="41">
        <f>'2015'!E49</f>
        <v>2381</v>
      </c>
      <c r="AC50" s="41">
        <f>'2020'!E49</f>
        <v>2043</v>
      </c>
      <c r="AD50" s="41">
        <f>'2025'!E49</f>
        <v>1759</v>
      </c>
      <c r="AE50" s="41">
        <f>'2030'!E49</f>
        <v>1526</v>
      </c>
      <c r="AF50" s="41">
        <f>'2035'!E49</f>
        <v>1340</v>
      </c>
      <c r="AG50" s="41">
        <f>'2040'!E49</f>
        <v>1221</v>
      </c>
      <c r="AH50" s="41">
        <f>'2045'!E49</f>
        <v>1171</v>
      </c>
      <c r="AI50" s="41">
        <f>'2050'!E49</f>
        <v>1106</v>
      </c>
      <c r="AJ50" s="41"/>
      <c r="AK50" s="41" t="str">
        <f t="shared" si="39"/>
        <v>Heat pumps air/water</v>
      </c>
      <c r="AL50" s="41" t="str">
        <f t="shared" si="40"/>
        <v>Heating</v>
      </c>
      <c r="AM50" s="46">
        <f t="shared" si="41"/>
        <v>2.5569999999999999</v>
      </c>
      <c r="AN50" s="47">
        <f t="shared" si="42"/>
        <v>3.8096000000000001</v>
      </c>
      <c r="AO50" s="47">
        <f t="shared" si="43"/>
        <v>6.3332999999999995</v>
      </c>
      <c r="AP50" s="47">
        <f t="shared" si="44"/>
        <v>9.1467999999999989</v>
      </c>
      <c r="AQ50" s="47">
        <f t="shared" si="45"/>
        <v>12.055400000000001</v>
      </c>
      <c r="AR50" s="47">
        <f t="shared" si="46"/>
        <v>15.008000000000003</v>
      </c>
      <c r="AS50" s="47">
        <f t="shared" si="47"/>
        <v>18.192900000000002</v>
      </c>
      <c r="AT50" s="47">
        <f t="shared" si="48"/>
        <v>22.014799999999997</v>
      </c>
      <c r="AU50" s="48">
        <f t="shared" si="49"/>
        <v>25.106200000000001</v>
      </c>
      <c r="AW50" t="str">
        <f>A1</f>
        <v>Multi storey buildings</v>
      </c>
    </row>
    <row r="51" spans="1:60" x14ac:dyDescent="0.25">
      <c r="A51" s="41" t="str">
        <f>'2012'!A50</f>
        <v>Heat pumps liquid/water</v>
      </c>
      <c r="B51" s="41" t="str">
        <f>'2012'!B50</f>
        <v>Heating</v>
      </c>
      <c r="C51" s="41">
        <f>'2012'!C50</f>
        <v>20</v>
      </c>
      <c r="D51" s="42">
        <f>'2012'!D50</f>
        <v>1</v>
      </c>
      <c r="E51" s="42">
        <f>'2015'!D50</f>
        <v>1.38</v>
      </c>
      <c r="F51" s="42">
        <f>'2020'!D50</f>
        <v>1.68</v>
      </c>
      <c r="G51" s="42">
        <f>'2025'!D50</f>
        <v>1.73</v>
      </c>
      <c r="H51" s="42">
        <f>'2030'!D50</f>
        <v>1.7</v>
      </c>
      <c r="I51" s="42">
        <f>'2035'!D50</f>
        <v>1.65</v>
      </c>
      <c r="J51" s="42">
        <f>'2040'!D50</f>
        <v>1.61</v>
      </c>
      <c r="K51" s="42">
        <f>'2045'!D50</f>
        <v>1.56</v>
      </c>
      <c r="L51" s="42">
        <f>'2050'!D50</f>
        <v>1.51</v>
      </c>
      <c r="M51" s="49"/>
      <c r="N51" s="49"/>
      <c r="O51" s="49"/>
      <c r="P51" s="49"/>
      <c r="Q51" s="49"/>
      <c r="R51" s="49"/>
      <c r="S51" s="49"/>
      <c r="T51" s="49"/>
      <c r="U51" s="49"/>
      <c r="V51" s="49"/>
      <c r="W51" s="49"/>
      <c r="X51" s="49"/>
      <c r="Y51" s="41" t="str">
        <f t="shared" si="21"/>
        <v>Heat pumps liquid/water</v>
      </c>
      <c r="Z51" s="41" t="str">
        <f t="shared" si="22"/>
        <v>Heating</v>
      </c>
      <c r="AA51" s="41">
        <f>'2012'!E50</f>
        <v>2935</v>
      </c>
      <c r="AB51" s="41">
        <f>'2015'!E50</f>
        <v>2873</v>
      </c>
      <c r="AC51" s="41">
        <f>'2020'!E50</f>
        <v>2773</v>
      </c>
      <c r="AD51" s="41">
        <f>'2025'!E50</f>
        <v>2696</v>
      </c>
      <c r="AE51" s="41">
        <f>'2030'!E50</f>
        <v>2536</v>
      </c>
      <c r="AF51" s="41">
        <f>'2035'!E50</f>
        <v>2322</v>
      </c>
      <c r="AG51" s="41">
        <f>'2040'!E50</f>
        <v>2185</v>
      </c>
      <c r="AH51" s="41">
        <f>'2045'!E50</f>
        <v>2132</v>
      </c>
      <c r="AI51" s="41">
        <f>'2050'!E50</f>
        <v>2097</v>
      </c>
      <c r="AJ51" s="41"/>
      <c r="AK51" s="41" t="str">
        <f t="shared" si="39"/>
        <v>Heat pumps liquid/water</v>
      </c>
      <c r="AL51" s="41" t="str">
        <f t="shared" si="40"/>
        <v>Heating</v>
      </c>
      <c r="AM51" s="46">
        <f t="shared" si="41"/>
        <v>29.35</v>
      </c>
      <c r="AN51" s="47">
        <f t="shared" si="42"/>
        <v>39.647399999999998</v>
      </c>
      <c r="AO51" s="47">
        <f t="shared" si="43"/>
        <v>46.586399999999998</v>
      </c>
      <c r="AP51" s="47">
        <f t="shared" si="44"/>
        <v>46.640799999999999</v>
      </c>
      <c r="AQ51" s="47">
        <f t="shared" si="45"/>
        <v>43.112000000000002</v>
      </c>
      <c r="AR51" s="47">
        <f t="shared" si="46"/>
        <v>38.313000000000002</v>
      </c>
      <c r="AS51" s="47">
        <f t="shared" si="47"/>
        <v>35.1785</v>
      </c>
      <c r="AT51" s="47">
        <f t="shared" si="48"/>
        <v>33.2592</v>
      </c>
      <c r="AU51" s="48">
        <f t="shared" si="49"/>
        <v>31.6647</v>
      </c>
      <c r="AW51" s="37" t="s">
        <v>116</v>
      </c>
    </row>
    <row r="52" spans="1:60" x14ac:dyDescent="0.25">
      <c r="A52" s="41" t="str">
        <f>'2012'!A51</f>
        <v>Waterbed</v>
      </c>
      <c r="B52" s="41" t="str">
        <f>'2012'!B51</f>
        <v>Heating</v>
      </c>
      <c r="C52" s="41">
        <f>'2012'!C51</f>
        <v>6</v>
      </c>
      <c r="D52" s="42">
        <f>'2012'!D51</f>
        <v>0.02</v>
      </c>
      <c r="E52" s="42">
        <f>'2015'!D51</f>
        <v>0.02</v>
      </c>
      <c r="F52" s="42">
        <f>'2020'!D51</f>
        <v>0.02</v>
      </c>
      <c r="G52" s="42">
        <f>'2025'!D51</f>
        <v>0.01</v>
      </c>
      <c r="H52" s="42">
        <f>'2030'!D51</f>
        <v>0.01</v>
      </c>
      <c r="I52" s="42">
        <f>'2035'!D51</f>
        <v>0.01</v>
      </c>
      <c r="J52" s="42">
        <f>'2040'!D51</f>
        <v>0.01</v>
      </c>
      <c r="K52" s="42">
        <f>'2045'!D51</f>
        <v>0.01</v>
      </c>
      <c r="L52" s="42">
        <f>'2050'!D51</f>
        <v>0.01</v>
      </c>
      <c r="M52" s="49"/>
      <c r="N52" s="49"/>
      <c r="O52" s="49"/>
      <c r="P52" s="49"/>
      <c r="Q52" s="49"/>
      <c r="R52" s="49"/>
      <c r="S52" s="49"/>
      <c r="T52" s="49"/>
      <c r="U52" s="49"/>
      <c r="V52" s="49"/>
      <c r="W52" s="49"/>
      <c r="X52" s="49"/>
      <c r="Y52" s="41" t="str">
        <f t="shared" si="21"/>
        <v>Waterbed</v>
      </c>
      <c r="Z52" s="41" t="str">
        <f t="shared" si="22"/>
        <v>Heating</v>
      </c>
      <c r="AA52" s="41">
        <f>'2012'!E51</f>
        <v>500</v>
      </c>
      <c r="AB52" s="41">
        <f>'2015'!E51</f>
        <v>500</v>
      </c>
      <c r="AC52" s="41">
        <f>'2020'!E51</f>
        <v>500</v>
      </c>
      <c r="AD52" s="41">
        <f>'2025'!E51</f>
        <v>500</v>
      </c>
      <c r="AE52" s="41">
        <f>'2030'!E51</f>
        <v>500</v>
      </c>
      <c r="AF52" s="41">
        <f>'2035'!E51</f>
        <v>500</v>
      </c>
      <c r="AG52" s="41">
        <f>'2040'!E51</f>
        <v>500</v>
      </c>
      <c r="AH52" s="41">
        <f>'2045'!E51</f>
        <v>500</v>
      </c>
      <c r="AI52" s="41">
        <f>'2050'!E51</f>
        <v>500</v>
      </c>
      <c r="AJ52" s="41"/>
      <c r="AK52" s="41" t="str">
        <f t="shared" si="39"/>
        <v>Waterbed</v>
      </c>
      <c r="AL52" s="41" t="str">
        <f t="shared" si="40"/>
        <v>Heating</v>
      </c>
      <c r="AM52" s="46">
        <f t="shared" si="41"/>
        <v>0.1</v>
      </c>
      <c r="AN52" s="47">
        <f t="shared" si="42"/>
        <v>0.1</v>
      </c>
      <c r="AO52" s="47">
        <f t="shared" si="43"/>
        <v>0.1</v>
      </c>
      <c r="AP52" s="47">
        <f t="shared" si="44"/>
        <v>0.05</v>
      </c>
      <c r="AQ52" s="47">
        <f t="shared" si="45"/>
        <v>0.05</v>
      </c>
      <c r="AR52" s="47">
        <f t="shared" si="46"/>
        <v>0.05</v>
      </c>
      <c r="AS52" s="47">
        <f t="shared" si="47"/>
        <v>0.05</v>
      </c>
      <c r="AT52" s="47">
        <f t="shared" si="48"/>
        <v>0.05</v>
      </c>
      <c r="AU52" s="48">
        <f t="shared" si="49"/>
        <v>0.05</v>
      </c>
      <c r="AW52" s="5" t="s">
        <v>109</v>
      </c>
      <c r="AX52" s="5">
        <f t="shared" ref="AX52:BF52" si="63">AX38</f>
        <v>2012</v>
      </c>
      <c r="AY52" s="5">
        <f t="shared" si="63"/>
        <v>2015</v>
      </c>
      <c r="AZ52" s="5">
        <f t="shared" si="63"/>
        <v>2020</v>
      </c>
      <c r="BA52" s="5">
        <f t="shared" si="63"/>
        <v>2025</v>
      </c>
      <c r="BB52" s="5">
        <f t="shared" si="63"/>
        <v>2030</v>
      </c>
      <c r="BC52" s="5">
        <f t="shared" si="63"/>
        <v>2035</v>
      </c>
      <c r="BD52" s="5">
        <f t="shared" si="63"/>
        <v>2040</v>
      </c>
      <c r="BE52" s="5">
        <f t="shared" si="63"/>
        <v>2045</v>
      </c>
      <c r="BF52" s="5">
        <f t="shared" si="63"/>
        <v>2050</v>
      </c>
    </row>
    <row r="53" spans="1:60" x14ac:dyDescent="0.25">
      <c r="A53" t="str">
        <f>'2012'!A52</f>
        <v>Energy saving bulbs</v>
      </c>
      <c r="B53" t="str">
        <f>'2012'!B52</f>
        <v>Lighting</v>
      </c>
      <c r="C53">
        <f>'2012'!C52</f>
        <v>5</v>
      </c>
      <c r="D53" s="8">
        <f>'2012'!D52</f>
        <v>651</v>
      </c>
      <c r="E53" s="8">
        <f>'2015'!D52</f>
        <v>565.53</v>
      </c>
      <c r="F53" s="8">
        <f>'2020'!D52</f>
        <v>427.63</v>
      </c>
      <c r="G53" s="8">
        <f>'2025'!D52</f>
        <v>323.55</v>
      </c>
      <c r="H53" s="8">
        <f>'2030'!D52</f>
        <v>241.48</v>
      </c>
      <c r="I53" s="8">
        <f>'2035'!D52</f>
        <v>174.11</v>
      </c>
      <c r="J53" s="8">
        <f>'2040'!D52</f>
        <v>116.73</v>
      </c>
      <c r="K53" s="8">
        <f>'2045'!D52</f>
        <v>66.260000000000005</v>
      </c>
      <c r="L53" s="8">
        <f>'2050'!D52</f>
        <v>20.62</v>
      </c>
      <c r="Y53" t="str">
        <f t="shared" si="21"/>
        <v>Energy saving bulbs</v>
      </c>
      <c r="Z53" t="str">
        <f t="shared" si="22"/>
        <v>Lighting</v>
      </c>
      <c r="AA53">
        <f>'2012'!E52</f>
        <v>9</v>
      </c>
      <c r="AB53">
        <f>'2015'!E52</f>
        <v>9</v>
      </c>
      <c r="AC53">
        <f>'2020'!E52</f>
        <v>9</v>
      </c>
      <c r="AD53">
        <f>'2025'!E52</f>
        <v>9</v>
      </c>
      <c r="AE53">
        <f>'2030'!E52</f>
        <v>9</v>
      </c>
      <c r="AF53">
        <f>'2035'!E52</f>
        <v>9</v>
      </c>
      <c r="AG53">
        <f>'2040'!E52</f>
        <v>9</v>
      </c>
      <c r="AH53">
        <f>'2045'!E52</f>
        <v>9</v>
      </c>
      <c r="AI53">
        <f>'2050'!E52</f>
        <v>9</v>
      </c>
      <c r="AK53" t="str">
        <f t="shared" si="39"/>
        <v>Energy saving bulbs</v>
      </c>
      <c r="AL53" t="str">
        <f t="shared" si="40"/>
        <v>Lighting</v>
      </c>
      <c r="AM53" s="10">
        <f t="shared" si="41"/>
        <v>58.589999999999996</v>
      </c>
      <c r="AN53" s="11">
        <f t="shared" si="42"/>
        <v>50.897699999999993</v>
      </c>
      <c r="AO53" s="11">
        <f t="shared" si="43"/>
        <v>38.486699999999999</v>
      </c>
      <c r="AP53" s="11">
        <f t="shared" si="44"/>
        <v>29.119500000000002</v>
      </c>
      <c r="AQ53" s="11">
        <f t="shared" si="45"/>
        <v>21.7332</v>
      </c>
      <c r="AR53" s="11">
        <f t="shared" si="46"/>
        <v>15.6699</v>
      </c>
      <c r="AS53" s="11">
        <f t="shared" si="47"/>
        <v>10.505700000000001</v>
      </c>
      <c r="AT53" s="11">
        <f t="shared" si="48"/>
        <v>5.9634000000000009</v>
      </c>
      <c r="AU53" s="12">
        <f t="shared" si="49"/>
        <v>1.8558000000000001</v>
      </c>
      <c r="AW53" s="26" t="str">
        <f t="shared" ref="AW53:AW59" si="64">AW39</f>
        <v>Computers</v>
      </c>
      <c r="AX53" s="27">
        <f t="shared" ref="AX53:BF53" si="65">1/AX39</f>
        <v>1.1693655109357331E-2</v>
      </c>
      <c r="AY53" s="27">
        <f t="shared" si="65"/>
        <v>1.2484600308431588E-2</v>
      </c>
      <c r="AZ53" s="27">
        <f t="shared" si="65"/>
        <v>1.3510498971939502E-2</v>
      </c>
      <c r="BA53" s="27">
        <f t="shared" si="65"/>
        <v>1.4324374982644831E-2</v>
      </c>
      <c r="BB53" s="27">
        <f t="shared" si="65"/>
        <v>1.5046732187509005E-2</v>
      </c>
      <c r="BC53" s="27">
        <f t="shared" si="65"/>
        <v>1.5648640854557021E-2</v>
      </c>
      <c r="BD53" s="27">
        <f t="shared" si="65"/>
        <v>1.6075206289277791E-2</v>
      </c>
      <c r="BE53" s="27">
        <f t="shared" si="65"/>
        <v>1.6510423195878338E-2</v>
      </c>
      <c r="BF53" s="27">
        <f t="shared" si="65"/>
        <v>1.6829732539981816E-2</v>
      </c>
      <c r="BH53" s="84">
        <f>AX53/3.6*1000</f>
        <v>3.2482375303770361</v>
      </c>
    </row>
    <row r="54" spans="1:60" x14ac:dyDescent="0.25">
      <c r="A54" t="str">
        <f>'2012'!A53</f>
        <v>Fluorescent tubes</v>
      </c>
      <c r="B54" t="str">
        <f>'2012'!B53</f>
        <v>Lighting</v>
      </c>
      <c r="C54">
        <f>'2012'!C53</f>
        <v>5</v>
      </c>
      <c r="D54" s="8">
        <f>'2012'!D53</f>
        <v>120</v>
      </c>
      <c r="E54" s="8">
        <f>'2015'!D53</f>
        <v>115.4</v>
      </c>
      <c r="F54" s="8">
        <f>'2020'!D53</f>
        <v>110.25</v>
      </c>
      <c r="G54" s="8">
        <f>'2025'!D53</f>
        <v>106.45</v>
      </c>
      <c r="H54" s="8">
        <f>'2030'!D53</f>
        <v>102.97</v>
      </c>
      <c r="I54" s="8">
        <f>'2035'!D53</f>
        <v>99.57</v>
      </c>
      <c r="J54" s="8">
        <f>'2040'!D53</f>
        <v>96.2</v>
      </c>
      <c r="K54" s="8">
        <f>'2045'!D53</f>
        <v>92.83</v>
      </c>
      <c r="L54" s="8">
        <f>'2050'!D53</f>
        <v>89.46</v>
      </c>
      <c r="Y54" t="str">
        <f t="shared" si="21"/>
        <v>Fluorescent tubes</v>
      </c>
      <c r="Z54" t="str">
        <f t="shared" si="22"/>
        <v>Lighting</v>
      </c>
      <c r="AA54">
        <f>'2012'!E53</f>
        <v>31</v>
      </c>
      <c r="AB54">
        <f>'2015'!E53</f>
        <v>30</v>
      </c>
      <c r="AC54">
        <f>'2020'!E53</f>
        <v>30</v>
      </c>
      <c r="AD54">
        <f>'2025'!E53</f>
        <v>30</v>
      </c>
      <c r="AE54">
        <f>'2030'!E53</f>
        <v>30</v>
      </c>
      <c r="AF54">
        <f>'2035'!E53</f>
        <v>30</v>
      </c>
      <c r="AG54">
        <f>'2040'!E53</f>
        <v>30</v>
      </c>
      <c r="AH54">
        <f>'2045'!E53</f>
        <v>30</v>
      </c>
      <c r="AI54">
        <f>'2050'!E53</f>
        <v>30</v>
      </c>
      <c r="AK54" t="str">
        <f t="shared" si="39"/>
        <v>Fluorescent tubes</v>
      </c>
      <c r="AL54" t="str">
        <f t="shared" si="40"/>
        <v>Lighting</v>
      </c>
      <c r="AM54" s="13">
        <f t="shared" si="41"/>
        <v>37.199999999999996</v>
      </c>
      <c r="AN54" s="14">
        <f t="shared" si="42"/>
        <v>34.620000000000005</v>
      </c>
      <c r="AO54" s="14">
        <f t="shared" si="43"/>
        <v>33.075000000000003</v>
      </c>
      <c r="AP54" s="14">
        <f t="shared" si="44"/>
        <v>31.934999999999999</v>
      </c>
      <c r="AQ54" s="14">
        <f t="shared" si="45"/>
        <v>30.891000000000002</v>
      </c>
      <c r="AR54" s="14">
        <f t="shared" si="46"/>
        <v>29.870999999999999</v>
      </c>
      <c r="AS54" s="14">
        <f t="shared" si="47"/>
        <v>28.860000000000003</v>
      </c>
      <c r="AT54" s="14">
        <f t="shared" si="48"/>
        <v>27.849</v>
      </c>
      <c r="AU54" s="15">
        <f t="shared" si="49"/>
        <v>26.837999999999997</v>
      </c>
      <c r="AW54" s="26" t="str">
        <f t="shared" si="64"/>
        <v>Cooking</v>
      </c>
      <c r="AX54" s="27">
        <f t="shared" ref="AX54:BF54" si="66">1/AX40</f>
        <v>1.5506925436364387E-2</v>
      </c>
      <c r="AY54" s="27">
        <f t="shared" si="66"/>
        <v>1.5797980036152272E-2</v>
      </c>
      <c r="AZ54" s="27">
        <f t="shared" si="66"/>
        <v>1.6187919500799317E-2</v>
      </c>
      <c r="BA54" s="27">
        <f t="shared" si="66"/>
        <v>1.6656742324966382E-2</v>
      </c>
      <c r="BB54" s="27">
        <f t="shared" si="66"/>
        <v>1.7146048240263341E-2</v>
      </c>
      <c r="BC54" s="27">
        <f t="shared" si="66"/>
        <v>1.7501253652658137E-2</v>
      </c>
      <c r="BD54" s="27">
        <f t="shared" si="66"/>
        <v>1.7873162547036647E-2</v>
      </c>
      <c r="BE54" s="27">
        <f t="shared" si="66"/>
        <v>1.8210609042229712E-2</v>
      </c>
      <c r="BF54" s="27">
        <f t="shared" si="66"/>
        <v>1.8365509731542305E-2</v>
      </c>
    </row>
    <row r="55" spans="1:60" x14ac:dyDescent="0.25">
      <c r="A55" t="str">
        <f>'2012'!A54</f>
        <v>Halogen bulbs</v>
      </c>
      <c r="B55" t="str">
        <f>'2012'!B54</f>
        <v>Lighting</v>
      </c>
      <c r="C55">
        <f>'2012'!C54</f>
        <v>3</v>
      </c>
      <c r="D55" s="8">
        <f>'2012'!D54</f>
        <v>386</v>
      </c>
      <c r="E55" s="8">
        <f>'2015'!D54</f>
        <v>329.16</v>
      </c>
      <c r="F55" s="8">
        <f>'2020'!D54</f>
        <v>241.17</v>
      </c>
      <c r="G55" s="8">
        <f>'2025'!D54</f>
        <v>176.77</v>
      </c>
      <c r="H55" s="8">
        <f>'2030'!D54</f>
        <v>129.43</v>
      </c>
      <c r="I55" s="8">
        <f>'2035'!D54</f>
        <v>94.48</v>
      </c>
      <c r="J55" s="8">
        <f>'2040'!D54</f>
        <v>68.58</v>
      </c>
      <c r="K55" s="8">
        <f>'2045'!D54</f>
        <v>49.34</v>
      </c>
      <c r="L55" s="8">
        <f>'2050'!D54</f>
        <v>35</v>
      </c>
      <c r="Y55" t="str">
        <f t="shared" si="21"/>
        <v>Halogen bulbs</v>
      </c>
      <c r="Z55" t="str">
        <f t="shared" si="22"/>
        <v>Lighting</v>
      </c>
      <c r="AA55">
        <f>'2012'!E54</f>
        <v>24</v>
      </c>
      <c r="AB55">
        <f>'2015'!E54</f>
        <v>24</v>
      </c>
      <c r="AC55">
        <f>'2020'!E54</f>
        <v>24</v>
      </c>
      <c r="AD55">
        <f>'2025'!E54</f>
        <v>24</v>
      </c>
      <c r="AE55">
        <f>'2030'!E54</f>
        <v>24</v>
      </c>
      <c r="AF55">
        <f>'2035'!E54</f>
        <v>24</v>
      </c>
      <c r="AG55">
        <f>'2040'!E54</f>
        <v>24</v>
      </c>
      <c r="AH55">
        <f>'2045'!E54</f>
        <v>24</v>
      </c>
      <c r="AI55">
        <f>'2050'!E54</f>
        <v>24</v>
      </c>
      <c r="AK55" t="str">
        <f t="shared" si="39"/>
        <v>Halogen bulbs</v>
      </c>
      <c r="AL55" t="str">
        <f t="shared" si="40"/>
        <v>Lighting</v>
      </c>
      <c r="AM55" s="13">
        <f t="shared" si="41"/>
        <v>92.64</v>
      </c>
      <c r="AN55" s="14">
        <f t="shared" si="42"/>
        <v>78.998400000000004</v>
      </c>
      <c r="AO55" s="14">
        <f t="shared" si="43"/>
        <v>57.880799999999994</v>
      </c>
      <c r="AP55" s="14">
        <f t="shared" si="44"/>
        <v>42.424800000000005</v>
      </c>
      <c r="AQ55" s="14">
        <f t="shared" si="45"/>
        <v>31.063200000000002</v>
      </c>
      <c r="AR55" s="14">
        <f t="shared" si="46"/>
        <v>22.675200000000004</v>
      </c>
      <c r="AS55" s="14">
        <f t="shared" si="47"/>
        <v>16.459199999999999</v>
      </c>
      <c r="AT55" s="14">
        <f t="shared" si="48"/>
        <v>11.841600000000001</v>
      </c>
      <c r="AU55" s="15">
        <f t="shared" si="49"/>
        <v>8.3999999999999986</v>
      </c>
      <c r="AW55" s="26" t="str">
        <f t="shared" si="64"/>
        <v>Entertainment</v>
      </c>
      <c r="AX55" s="27">
        <f t="shared" ref="AX55:BF55" si="67">1/AX41</f>
        <v>7.6381405367238527E-3</v>
      </c>
      <c r="AY55" s="27">
        <f t="shared" si="67"/>
        <v>7.7708949544964675E-3</v>
      </c>
      <c r="AZ55" s="27">
        <f t="shared" si="67"/>
        <v>8.2148827173681629E-3</v>
      </c>
      <c r="BA55" s="27">
        <f t="shared" si="67"/>
        <v>8.7181649154667706E-3</v>
      </c>
      <c r="BB55" s="27">
        <f t="shared" si="67"/>
        <v>9.3827519972033632E-3</v>
      </c>
      <c r="BC55" s="27">
        <f t="shared" si="67"/>
        <v>1.0114671039441615E-2</v>
      </c>
      <c r="BD55" s="27">
        <f t="shared" si="67"/>
        <v>1.0924948196088448E-2</v>
      </c>
      <c r="BE55" s="27">
        <f t="shared" si="67"/>
        <v>1.1795870710200527E-2</v>
      </c>
      <c r="BF55" s="27">
        <f t="shared" si="67"/>
        <v>1.2806469054880868E-2</v>
      </c>
    </row>
    <row r="56" spans="1:60" x14ac:dyDescent="0.25">
      <c r="A56" t="str">
        <f>'2012'!A55</f>
        <v>Halogen bulbs standby</v>
      </c>
      <c r="B56" t="str">
        <f>'2012'!B55</f>
        <v>Lighting</v>
      </c>
      <c r="C56">
        <f>'2012'!C55</f>
        <v>0</v>
      </c>
      <c r="D56" s="8">
        <f>'2012'!D55</f>
        <v>0</v>
      </c>
      <c r="E56" s="8">
        <f>'2015'!D55</f>
        <v>0</v>
      </c>
      <c r="F56" s="8">
        <f>'2020'!D55</f>
        <v>0</v>
      </c>
      <c r="G56" s="8">
        <f>'2025'!D55</f>
        <v>0</v>
      </c>
      <c r="H56" s="8">
        <f>'2030'!D55</f>
        <v>0</v>
      </c>
      <c r="I56" s="8">
        <f>'2035'!D55</f>
        <v>0</v>
      </c>
      <c r="J56" s="8">
        <f>'2040'!D55</f>
        <v>0</v>
      </c>
      <c r="K56" s="8">
        <f>'2045'!D55</f>
        <v>0</v>
      </c>
      <c r="L56" s="8">
        <f>'2050'!D55</f>
        <v>0</v>
      </c>
      <c r="Y56" s="4" t="str">
        <f t="shared" si="21"/>
        <v>Halogen bulbs standby</v>
      </c>
      <c r="Z56" s="4" t="str">
        <f t="shared" si="22"/>
        <v>Lighting</v>
      </c>
      <c r="AA56" s="4">
        <f>'2012'!E55</f>
        <v>0</v>
      </c>
      <c r="AB56" s="4">
        <f>'2015'!E55</f>
        <v>0</v>
      </c>
      <c r="AC56" s="4">
        <f>'2020'!E55</f>
        <v>0</v>
      </c>
      <c r="AD56" s="4">
        <f>'2025'!E55</f>
        <v>0</v>
      </c>
      <c r="AE56" s="4">
        <f>'2030'!E55</f>
        <v>0</v>
      </c>
      <c r="AF56" s="4">
        <f>'2035'!E55</f>
        <v>0</v>
      </c>
      <c r="AG56" s="4">
        <f>'2040'!E55</f>
        <v>0</v>
      </c>
      <c r="AH56" s="4">
        <f>'2045'!E55</f>
        <v>0</v>
      </c>
      <c r="AI56" s="4">
        <f>'2050'!E55</f>
        <v>0</v>
      </c>
      <c r="AK56" t="str">
        <f t="shared" si="39"/>
        <v>Halogen bulbs standby</v>
      </c>
      <c r="AL56" t="str">
        <f t="shared" si="40"/>
        <v>Lighting</v>
      </c>
      <c r="AM56" s="13">
        <f t="shared" si="41"/>
        <v>0</v>
      </c>
      <c r="AN56" s="14">
        <f t="shared" si="42"/>
        <v>0</v>
      </c>
      <c r="AO56" s="14">
        <f t="shared" si="43"/>
        <v>0</v>
      </c>
      <c r="AP56" s="14">
        <f t="shared" si="44"/>
        <v>0</v>
      </c>
      <c r="AQ56" s="14">
        <f t="shared" si="45"/>
        <v>0</v>
      </c>
      <c r="AR56" s="14">
        <f t="shared" si="46"/>
        <v>0</v>
      </c>
      <c r="AS56" s="14">
        <f t="shared" si="47"/>
        <v>0</v>
      </c>
      <c r="AT56" s="14">
        <f t="shared" si="48"/>
        <v>0</v>
      </c>
      <c r="AU56" s="15">
        <f t="shared" si="49"/>
        <v>0</v>
      </c>
      <c r="AW56" s="26" t="str">
        <f t="shared" si="64"/>
        <v>Lighting</v>
      </c>
      <c r="AX56" s="27">
        <f t="shared" ref="AX56:BF56" si="68">1/AX42</f>
        <v>5.826247689463955E-2</v>
      </c>
      <c r="AY56" s="27">
        <f t="shared" si="68"/>
        <v>6.7653342207202982E-2</v>
      </c>
      <c r="AZ56" s="27">
        <f t="shared" si="68"/>
        <v>7.3138156656027659E-2</v>
      </c>
      <c r="BA56" s="27">
        <f t="shared" si="68"/>
        <v>8.0589789078313434E-2</v>
      </c>
      <c r="BB56" s="27">
        <f t="shared" si="68"/>
        <v>8.8725465927962904E-2</v>
      </c>
      <c r="BC56" s="27">
        <f t="shared" si="68"/>
        <v>9.638811826556104E-2</v>
      </c>
      <c r="BD56" s="27">
        <f t="shared" si="68"/>
        <v>0.1029874353551689</v>
      </c>
      <c r="BE56" s="27">
        <f t="shared" si="68"/>
        <v>0.10841829805661143</v>
      </c>
      <c r="BF56" s="27">
        <f t="shared" si="68"/>
        <v>0.11282027666315171</v>
      </c>
    </row>
    <row r="57" spans="1:60" x14ac:dyDescent="0.25">
      <c r="A57" t="str">
        <f>'2012'!A56</f>
        <v>Incandescent light bulb</v>
      </c>
      <c r="B57" t="str">
        <f>'2012'!B56</f>
        <v>Lighting</v>
      </c>
      <c r="C57">
        <f>'2012'!C56</f>
        <v>1</v>
      </c>
      <c r="D57" s="8">
        <f>'2012'!D56</f>
        <v>293</v>
      </c>
      <c r="E57" s="8">
        <f>'2015'!D56</f>
        <v>0</v>
      </c>
      <c r="F57" s="8">
        <f>'2020'!D56</f>
        <v>0</v>
      </c>
      <c r="G57" s="8">
        <f>'2025'!D56</f>
        <v>0</v>
      </c>
      <c r="H57" s="8">
        <f>'2030'!D56</f>
        <v>0</v>
      </c>
      <c r="I57" s="8">
        <f>'2035'!D56</f>
        <v>0</v>
      </c>
      <c r="J57" s="8">
        <f>'2040'!D56</f>
        <v>0</v>
      </c>
      <c r="K57" s="8">
        <f>'2045'!D56</f>
        <v>0</v>
      </c>
      <c r="L57" s="8">
        <f>'2050'!D56</f>
        <v>0</v>
      </c>
      <c r="O57" s="8"/>
      <c r="Y57" t="str">
        <f t="shared" si="21"/>
        <v>Incandescent light bulb</v>
      </c>
      <c r="Z57" t="str">
        <f t="shared" si="22"/>
        <v>Lighting</v>
      </c>
      <c r="AA57">
        <f>'2012'!E56</f>
        <v>25</v>
      </c>
      <c r="AK57" t="str">
        <f t="shared" si="39"/>
        <v>Incandescent light bulb</v>
      </c>
      <c r="AL57" t="str">
        <f t="shared" si="40"/>
        <v>Lighting</v>
      </c>
      <c r="AM57" s="13">
        <f t="shared" si="41"/>
        <v>73.25</v>
      </c>
      <c r="AN57" s="14">
        <f t="shared" si="42"/>
        <v>0</v>
      </c>
      <c r="AO57" s="14">
        <f t="shared" si="43"/>
        <v>0</v>
      </c>
      <c r="AP57" s="14">
        <f t="shared" si="44"/>
        <v>0</v>
      </c>
      <c r="AQ57" s="14">
        <f t="shared" si="45"/>
        <v>0</v>
      </c>
      <c r="AR57" s="14">
        <f t="shared" si="46"/>
        <v>0</v>
      </c>
      <c r="AS57" s="14">
        <f t="shared" si="47"/>
        <v>0</v>
      </c>
      <c r="AT57" s="14">
        <f t="shared" si="48"/>
        <v>0</v>
      </c>
      <c r="AU57" s="15">
        <f t="shared" si="49"/>
        <v>0</v>
      </c>
      <c r="AW57" s="26" t="str">
        <f t="shared" si="64"/>
        <v xml:space="preserve">Miscellaneous  </v>
      </c>
      <c r="AX57" s="27">
        <f t="shared" ref="AX57:BF57" si="69">1/AX43</f>
        <v>2.6947368421052633E-2</v>
      </c>
      <c r="AY57" s="27">
        <f t="shared" si="69"/>
        <v>2.8885471906432748E-2</v>
      </c>
      <c r="AZ57" s="27">
        <f t="shared" si="69"/>
        <v>3.3210009328892419E-2</v>
      </c>
      <c r="BA57" s="27">
        <f t="shared" si="69"/>
        <v>3.9080606705364861E-2</v>
      </c>
      <c r="BB57" s="27">
        <f t="shared" si="69"/>
        <v>4.6789681441433119E-2</v>
      </c>
      <c r="BC57" s="27">
        <f t="shared" si="69"/>
        <v>5.6740466083211864E-2</v>
      </c>
      <c r="BD57" s="27">
        <f t="shared" si="69"/>
        <v>6.9469194796828296E-2</v>
      </c>
      <c r="BE57" s="27">
        <f t="shared" si="69"/>
        <v>8.5675601874639198E-2</v>
      </c>
      <c r="BF57" s="27">
        <f t="shared" si="69"/>
        <v>0.10626344318698085</v>
      </c>
    </row>
    <row r="58" spans="1:60" x14ac:dyDescent="0.25">
      <c r="A58" t="str">
        <f>'2012'!A57</f>
        <v>LED light</v>
      </c>
      <c r="B58" t="str">
        <f>'2012'!B57</f>
        <v>Lighting</v>
      </c>
      <c r="C58">
        <f>'2012'!C57</f>
        <v>5</v>
      </c>
      <c r="D58" s="8">
        <f>'2012'!D57</f>
        <v>126</v>
      </c>
      <c r="E58" s="8">
        <f>'2015'!D57</f>
        <v>195.5</v>
      </c>
      <c r="F58" s="8">
        <f>'2020'!D57</f>
        <v>343.56</v>
      </c>
      <c r="G58" s="8">
        <f>'2025'!D57</f>
        <v>521.17999999999995</v>
      </c>
      <c r="H58" s="8">
        <f>'2030'!D57</f>
        <v>708.96</v>
      </c>
      <c r="I58" s="8">
        <f>'2035'!D57</f>
        <v>889.57</v>
      </c>
      <c r="J58" s="8">
        <f>'2040'!D57</f>
        <v>1051.3399999999999</v>
      </c>
      <c r="K58" s="8">
        <f>'2045'!D57</f>
        <v>1188.6199999999999</v>
      </c>
      <c r="L58" s="8">
        <f>'2050'!D57</f>
        <v>1300.3699999999999</v>
      </c>
      <c r="Y58" t="str">
        <f t="shared" si="21"/>
        <v>LED light</v>
      </c>
      <c r="Z58" t="str">
        <f t="shared" si="22"/>
        <v>Lighting</v>
      </c>
      <c r="AA58">
        <f>'2012'!E57</f>
        <v>7</v>
      </c>
      <c r="AB58">
        <f>'2015'!E57</f>
        <v>7</v>
      </c>
      <c r="AC58">
        <f>'2020'!E57</f>
        <v>7</v>
      </c>
      <c r="AD58">
        <f>'2025'!E57</f>
        <v>7</v>
      </c>
      <c r="AE58">
        <f>'2030'!E57</f>
        <v>7</v>
      </c>
      <c r="AF58">
        <f>'2035'!E57</f>
        <v>7</v>
      </c>
      <c r="AG58">
        <f>'2040'!E57</f>
        <v>7</v>
      </c>
      <c r="AH58">
        <f>'2045'!E57</f>
        <v>7</v>
      </c>
      <c r="AI58">
        <f>'2050'!E57</f>
        <v>7</v>
      </c>
      <c r="AK58" t="str">
        <f t="shared" si="39"/>
        <v>LED light</v>
      </c>
      <c r="AL58" t="str">
        <f t="shared" si="40"/>
        <v>Lighting</v>
      </c>
      <c r="AM58" s="16">
        <f t="shared" si="41"/>
        <v>8.82</v>
      </c>
      <c r="AN58" s="17">
        <f t="shared" si="42"/>
        <v>13.685</v>
      </c>
      <c r="AO58" s="17">
        <f t="shared" si="43"/>
        <v>24.049199999999999</v>
      </c>
      <c r="AP58" s="17">
        <f t="shared" si="44"/>
        <v>36.482599999999998</v>
      </c>
      <c r="AQ58" s="17">
        <f t="shared" si="45"/>
        <v>49.627200000000002</v>
      </c>
      <c r="AR58" s="17">
        <f t="shared" si="46"/>
        <v>62.2699</v>
      </c>
      <c r="AS58" s="17">
        <f t="shared" si="47"/>
        <v>73.593799999999987</v>
      </c>
      <c r="AT58" s="17">
        <f t="shared" si="48"/>
        <v>83.203399999999988</v>
      </c>
      <c r="AU58" s="18">
        <f t="shared" si="49"/>
        <v>91.025899999999993</v>
      </c>
      <c r="AW58" s="26" t="str">
        <f t="shared" si="64"/>
        <v>Refrigeration</v>
      </c>
      <c r="AX58" s="27">
        <f t="shared" ref="AX58:BF58" si="70">1/AX44</f>
        <v>4.3507102646309402E-3</v>
      </c>
      <c r="AY58" s="27">
        <f t="shared" si="70"/>
        <v>4.8861633011623952E-3</v>
      </c>
      <c r="AZ58" s="27">
        <f t="shared" si="70"/>
        <v>5.6501502447678939E-3</v>
      </c>
      <c r="BA58" s="27">
        <f t="shared" si="70"/>
        <v>6.0650120601429174E-3</v>
      </c>
      <c r="BB58" s="27">
        <f t="shared" si="70"/>
        <v>6.2570881990054701E-3</v>
      </c>
      <c r="BC58" s="27">
        <f t="shared" si="70"/>
        <v>6.3767092497951606E-3</v>
      </c>
      <c r="BD58" s="27">
        <f t="shared" si="70"/>
        <v>6.425433632182594E-3</v>
      </c>
      <c r="BE58" s="27">
        <f t="shared" si="70"/>
        <v>6.4223359774290166E-3</v>
      </c>
      <c r="BF58" s="27">
        <f t="shared" si="70"/>
        <v>6.4025507039864012E-3</v>
      </c>
    </row>
    <row r="59" spans="1:60" x14ac:dyDescent="0.25">
      <c r="AK59" t="str">
        <f>Y78</f>
        <v>Specific energyconsumption ( kWh/y/app)</v>
      </c>
      <c r="AL59" t="str">
        <f>Z78</f>
        <v xml:space="preserve">Miscellaneous  </v>
      </c>
      <c r="AM59" s="16">
        <f t="shared" ref="AM59:AU59" si="71">D78/100*AA78</f>
        <v>131.25</v>
      </c>
      <c r="AN59" s="17">
        <f t="shared" si="71"/>
        <v>131.24999999999997</v>
      </c>
      <c r="AO59" s="17">
        <f t="shared" si="71"/>
        <v>131.25</v>
      </c>
      <c r="AP59" s="17">
        <f t="shared" si="71"/>
        <v>131.25</v>
      </c>
      <c r="AQ59" s="17">
        <f t="shared" si="71"/>
        <v>131.25</v>
      </c>
      <c r="AR59" s="17">
        <f t="shared" si="71"/>
        <v>131.25</v>
      </c>
      <c r="AS59" s="17">
        <f t="shared" si="71"/>
        <v>131.25</v>
      </c>
      <c r="AT59" s="17">
        <f t="shared" si="71"/>
        <v>131.25</v>
      </c>
      <c r="AU59" s="18">
        <f t="shared" si="71"/>
        <v>131.25</v>
      </c>
      <c r="AW59" s="26" t="str">
        <f t="shared" si="64"/>
        <v>Washing</v>
      </c>
      <c r="AX59" s="27">
        <f t="shared" ref="AX59:BF59" si="72">1/AX45</f>
        <v>4.2657705975300813E-3</v>
      </c>
      <c r="AY59" s="27">
        <f t="shared" si="72"/>
        <v>4.4775802205450658E-3</v>
      </c>
      <c r="AZ59" s="27">
        <f t="shared" si="72"/>
        <v>4.7811014780383349E-3</v>
      </c>
      <c r="BA59" s="27">
        <f t="shared" si="72"/>
        <v>5.0623470729125337E-3</v>
      </c>
      <c r="BB59" s="27">
        <f t="shared" si="72"/>
        <v>5.2744801211058881E-3</v>
      </c>
      <c r="BC59" s="27">
        <f t="shared" si="72"/>
        <v>5.4587982445574402E-3</v>
      </c>
      <c r="BD59" s="27">
        <f t="shared" si="72"/>
        <v>5.602412963348115E-3</v>
      </c>
      <c r="BE59" s="27">
        <f t="shared" si="72"/>
        <v>5.7529402778476405E-3</v>
      </c>
      <c r="BF59" s="27">
        <f t="shared" si="72"/>
        <v>5.8602204242000459E-3</v>
      </c>
    </row>
    <row r="60" spans="1:60" x14ac:dyDescent="0.25">
      <c r="A60" s="79"/>
      <c r="B60" s="80"/>
      <c r="C60" s="79"/>
      <c r="D60" s="81"/>
      <c r="E60" s="81"/>
      <c r="F60" s="81"/>
      <c r="G60" s="81"/>
      <c r="H60" s="81"/>
      <c r="I60" s="81"/>
      <c r="J60" s="81"/>
      <c r="K60" s="81"/>
      <c r="L60" s="81"/>
      <c r="Y60">
        <f t="shared" ref="Y60" si="73">A60</f>
        <v>0</v>
      </c>
      <c r="Z60">
        <f t="shared" ref="Z60" si="74">B60</f>
        <v>0</v>
      </c>
      <c r="AA60" s="4">
        <f>'2012'!E59</f>
        <v>0</v>
      </c>
      <c r="AB60" s="4">
        <f>'2015'!E59</f>
        <v>0</v>
      </c>
      <c r="AC60" s="4">
        <f>'2020'!E59</f>
        <v>0</v>
      </c>
      <c r="AD60" s="4">
        <f>'2025'!E59</f>
        <v>0</v>
      </c>
      <c r="AE60" s="4">
        <f>'2030'!E59</f>
        <v>0</v>
      </c>
      <c r="AF60" s="4">
        <f>'2035'!E59</f>
        <v>0</v>
      </c>
      <c r="AG60" s="4">
        <f>'2040'!E59</f>
        <v>0</v>
      </c>
      <c r="AH60" s="4">
        <f>'2045'!E59</f>
        <v>0</v>
      </c>
      <c r="AI60" s="4">
        <f>'2050'!E59</f>
        <v>0</v>
      </c>
      <c r="AK60">
        <f t="shared" si="39"/>
        <v>0</v>
      </c>
      <c r="AL60">
        <f t="shared" si="40"/>
        <v>0</v>
      </c>
      <c r="AM60" s="16">
        <f t="shared" ref="AM60" si="75">D60/100*AA60</f>
        <v>0</v>
      </c>
      <c r="AN60" s="17">
        <f t="shared" ref="AN60" si="76">E60/100*AB60</f>
        <v>0</v>
      </c>
      <c r="AO60" s="17">
        <f t="shared" ref="AO60" si="77">F60/100*AC60</f>
        <v>0</v>
      </c>
      <c r="AP60" s="17">
        <f t="shared" ref="AP60" si="78">G60/100*AD60</f>
        <v>0</v>
      </c>
      <c r="AQ60" s="17">
        <f t="shared" ref="AQ60" si="79">H60/100*AE60</f>
        <v>0</v>
      </c>
      <c r="AR60" s="17">
        <f t="shared" ref="AR60" si="80">I60/100*AF60</f>
        <v>0</v>
      </c>
      <c r="AS60" s="17">
        <f t="shared" ref="AS60" si="81">J60/100*AG60</f>
        <v>0</v>
      </c>
      <c r="AT60" s="17">
        <f t="shared" ref="AT60" si="82">K60/100*AH60</f>
        <v>0</v>
      </c>
      <c r="AU60" s="18">
        <f t="shared" ref="AU60" si="83">L60/100*AI60</f>
        <v>0</v>
      </c>
    </row>
    <row r="61" spans="1:60" x14ac:dyDescent="0.25">
      <c r="A61" s="4" t="str">
        <f>'2012'!A60</f>
        <v>Chest freezer 1st</v>
      </c>
      <c r="B61" s="4" t="str">
        <f>'2012'!B60</f>
        <v>Refrigeration</v>
      </c>
      <c r="C61" s="4">
        <f>'2012'!C60</f>
        <v>12</v>
      </c>
      <c r="D61" s="9">
        <f>'2012'!D60</f>
        <v>9.14</v>
      </c>
      <c r="E61" s="9">
        <f>'2015'!D60</f>
        <v>8.5</v>
      </c>
      <c r="F61" s="9">
        <f>'2020'!D60</f>
        <v>7.68</v>
      </c>
      <c r="G61" s="9">
        <f>'2025'!D60</f>
        <v>7.08</v>
      </c>
      <c r="H61" s="9">
        <f>'2030'!D60</f>
        <v>6.64</v>
      </c>
      <c r="I61" s="9">
        <f>'2035'!D60</f>
        <v>6.31</v>
      </c>
      <c r="J61" s="9">
        <f>'2040'!D60</f>
        <v>6.07</v>
      </c>
      <c r="K61" s="9">
        <f>'2045'!D60</f>
        <v>5.89</v>
      </c>
      <c r="L61" s="9">
        <f>'2050'!D60</f>
        <v>5.75</v>
      </c>
      <c r="Y61" t="str">
        <f t="shared" si="21"/>
        <v>Chest freezer 1st</v>
      </c>
      <c r="Z61" t="str">
        <f t="shared" si="22"/>
        <v>Refrigeration</v>
      </c>
      <c r="AA61">
        <f>'2012'!E60</f>
        <v>242</v>
      </c>
      <c r="AB61">
        <f>'2015'!E60</f>
        <v>209</v>
      </c>
      <c r="AC61">
        <f>'2020'!E60</f>
        <v>168</v>
      </c>
      <c r="AD61">
        <f>'2025'!E60</f>
        <v>145</v>
      </c>
      <c r="AE61">
        <f>'2030'!E60</f>
        <v>132</v>
      </c>
      <c r="AF61">
        <f>'2035'!E60</f>
        <v>123</v>
      </c>
      <c r="AG61">
        <f>'2040'!E60</f>
        <v>117</v>
      </c>
      <c r="AH61">
        <f>'2045'!E60</f>
        <v>112</v>
      </c>
      <c r="AI61">
        <f>'2050'!E60</f>
        <v>109</v>
      </c>
      <c r="AK61" t="str">
        <f t="shared" si="39"/>
        <v>Chest freezer 1st</v>
      </c>
      <c r="AL61" t="str">
        <f t="shared" si="40"/>
        <v>Refrigeration</v>
      </c>
      <c r="AM61" s="13">
        <f t="shared" si="41"/>
        <v>22.118800000000004</v>
      </c>
      <c r="AN61" s="14">
        <f t="shared" si="42"/>
        <v>17.765000000000001</v>
      </c>
      <c r="AO61" s="14">
        <f t="shared" si="43"/>
        <v>12.902399999999998</v>
      </c>
      <c r="AP61" s="14">
        <f t="shared" si="44"/>
        <v>10.266</v>
      </c>
      <c r="AQ61" s="14">
        <f t="shared" si="45"/>
        <v>8.7647999999999993</v>
      </c>
      <c r="AR61" s="14">
        <f t="shared" si="46"/>
        <v>7.7612999999999985</v>
      </c>
      <c r="AS61" s="14">
        <f t="shared" si="47"/>
        <v>7.1019000000000005</v>
      </c>
      <c r="AT61" s="14">
        <f t="shared" si="48"/>
        <v>6.5967999999999991</v>
      </c>
      <c r="AU61" s="15">
        <f t="shared" si="49"/>
        <v>6.2675000000000001</v>
      </c>
      <c r="AW61" s="24" t="str">
        <f>A1</f>
        <v>Multi storey buildings</v>
      </c>
    </row>
    <row r="62" spans="1:60" x14ac:dyDescent="0.25">
      <c r="A62" s="4" t="str">
        <f>'2012'!A61</f>
        <v>Chest freezer 2nd standby</v>
      </c>
      <c r="B62" s="4" t="str">
        <f>'2012'!B61</f>
        <v>Refrigeration</v>
      </c>
      <c r="C62" s="4">
        <f>'2012'!C61</f>
        <v>0</v>
      </c>
      <c r="D62" s="9">
        <f>'2012'!D61</f>
        <v>0</v>
      </c>
      <c r="E62" s="9">
        <f>'2015'!D61</f>
        <v>0</v>
      </c>
      <c r="F62" s="9">
        <f>'2020'!D61</f>
        <v>0</v>
      </c>
      <c r="G62" s="9">
        <f>'2025'!D61</f>
        <v>0</v>
      </c>
      <c r="H62" s="9">
        <f>'2030'!D61</f>
        <v>0</v>
      </c>
      <c r="I62" s="9">
        <f>'2035'!D61</f>
        <v>0</v>
      </c>
      <c r="J62" s="9">
        <f>'2040'!D61</f>
        <v>0</v>
      </c>
      <c r="K62" s="9">
        <f>'2045'!D61</f>
        <v>0</v>
      </c>
      <c r="L62" s="9">
        <f>'2050'!D61</f>
        <v>0</v>
      </c>
      <c r="Y62" t="str">
        <f t="shared" si="21"/>
        <v>Chest freezer 2nd standby</v>
      </c>
      <c r="Z62" t="str">
        <f t="shared" si="22"/>
        <v>Refrigeration</v>
      </c>
      <c r="AA62">
        <f>'2012'!E61</f>
        <v>0</v>
      </c>
      <c r="AB62">
        <f>'2015'!E61</f>
        <v>0</v>
      </c>
      <c r="AC62">
        <f>'2020'!E61</f>
        <v>0</v>
      </c>
      <c r="AD62">
        <f>'2025'!E61</f>
        <v>0</v>
      </c>
      <c r="AE62">
        <f>'2030'!E61</f>
        <v>0</v>
      </c>
      <c r="AF62">
        <f>'2035'!E61</f>
        <v>0</v>
      </c>
      <c r="AG62">
        <f>'2040'!E61</f>
        <v>0</v>
      </c>
      <c r="AH62">
        <f>'2045'!E61</f>
        <v>0</v>
      </c>
      <c r="AI62">
        <f>'2050'!E61</f>
        <v>0</v>
      </c>
      <c r="AK62" t="str">
        <f t="shared" si="39"/>
        <v>Chest freezer 2nd standby</v>
      </c>
      <c r="AL62" t="str">
        <f t="shared" si="40"/>
        <v>Refrigeration</v>
      </c>
      <c r="AM62" s="13">
        <f t="shared" si="41"/>
        <v>0</v>
      </c>
      <c r="AN62" s="14">
        <f t="shared" si="42"/>
        <v>0</v>
      </c>
      <c r="AO62" s="14">
        <f t="shared" si="43"/>
        <v>0</v>
      </c>
      <c r="AP62" s="14">
        <f t="shared" si="44"/>
        <v>0</v>
      </c>
      <c r="AQ62" s="14">
        <f t="shared" si="45"/>
        <v>0</v>
      </c>
      <c r="AR62" s="14">
        <f t="shared" si="46"/>
        <v>0</v>
      </c>
      <c r="AS62" s="14">
        <f t="shared" si="47"/>
        <v>0</v>
      </c>
      <c r="AT62" s="14">
        <f t="shared" si="48"/>
        <v>0</v>
      </c>
      <c r="AU62" s="15">
        <f t="shared" si="49"/>
        <v>0</v>
      </c>
      <c r="AW62" s="37" t="s">
        <v>107</v>
      </c>
    </row>
    <row r="63" spans="1:60" x14ac:dyDescent="0.25">
      <c r="A63" t="str">
        <f>'2012'!A62</f>
        <v>Combi fridges</v>
      </c>
      <c r="B63" t="str">
        <f>'2012'!B62</f>
        <v>Refrigeration</v>
      </c>
      <c r="C63">
        <f>'2012'!C62</f>
        <v>9</v>
      </c>
      <c r="D63" s="8">
        <f>'2012'!D62</f>
        <v>85.65</v>
      </c>
      <c r="E63" s="8">
        <f>'2015'!D62</f>
        <v>86.65</v>
      </c>
      <c r="F63" s="8">
        <f>'2020'!D62</f>
        <v>87.72</v>
      </c>
      <c r="G63" s="8">
        <f>'2025'!D62</f>
        <v>88.35</v>
      </c>
      <c r="H63" s="8">
        <f>'2030'!D62</f>
        <v>88.78</v>
      </c>
      <c r="I63" s="8">
        <f>'2035'!D62</f>
        <v>89.11</v>
      </c>
      <c r="J63" s="8">
        <f>'2040'!D62</f>
        <v>89.4</v>
      </c>
      <c r="K63" s="8">
        <f>'2045'!D62</f>
        <v>89.68</v>
      </c>
      <c r="L63" s="8">
        <f>'2050'!D62</f>
        <v>89.94</v>
      </c>
      <c r="Y63" t="str">
        <f t="shared" si="21"/>
        <v>Combi fridges</v>
      </c>
      <c r="Z63" t="str">
        <f t="shared" si="22"/>
        <v>Refrigeration</v>
      </c>
      <c r="AA63">
        <f>'2012'!E62</f>
        <v>268</v>
      </c>
      <c r="AB63">
        <f>'2015'!E62</f>
        <v>240</v>
      </c>
      <c r="AC63">
        <f>'2020'!E62</f>
        <v>209</v>
      </c>
      <c r="AD63">
        <f>'2025'!E62</f>
        <v>195</v>
      </c>
      <c r="AE63">
        <f>'2030'!E62</f>
        <v>189</v>
      </c>
      <c r="AF63">
        <f>'2035'!E62</f>
        <v>185</v>
      </c>
      <c r="AG63">
        <f>'2040'!E62</f>
        <v>183</v>
      </c>
      <c r="AH63">
        <f>'2045'!E62</f>
        <v>183</v>
      </c>
      <c r="AI63">
        <f>'2050'!E62</f>
        <v>183</v>
      </c>
      <c r="AK63" t="str">
        <f t="shared" si="39"/>
        <v>Combi fridges</v>
      </c>
      <c r="AL63" t="str">
        <f t="shared" si="40"/>
        <v>Refrigeration</v>
      </c>
      <c r="AM63" s="13">
        <f t="shared" si="41"/>
        <v>229.542</v>
      </c>
      <c r="AN63" s="14">
        <f t="shared" si="42"/>
        <v>207.96</v>
      </c>
      <c r="AO63" s="14">
        <f t="shared" si="43"/>
        <v>183.3348</v>
      </c>
      <c r="AP63" s="14">
        <f t="shared" si="44"/>
        <v>172.2825</v>
      </c>
      <c r="AQ63" s="14">
        <f t="shared" si="45"/>
        <v>167.79420000000002</v>
      </c>
      <c r="AR63" s="14">
        <f t="shared" si="46"/>
        <v>164.8535</v>
      </c>
      <c r="AS63" s="14">
        <f t="shared" si="47"/>
        <v>163.602</v>
      </c>
      <c r="AT63" s="14">
        <f t="shared" si="48"/>
        <v>164.11440000000002</v>
      </c>
      <c r="AU63" s="15">
        <f t="shared" si="49"/>
        <v>164.59019999999998</v>
      </c>
      <c r="AW63" t="s">
        <v>110</v>
      </c>
      <c r="AX63">
        <f>AX52</f>
        <v>2012</v>
      </c>
      <c r="AY63">
        <f t="shared" ref="AY63:BF63" si="84">AY52</f>
        <v>2015</v>
      </c>
      <c r="AZ63">
        <f t="shared" si="84"/>
        <v>2020</v>
      </c>
      <c r="BA63">
        <f t="shared" si="84"/>
        <v>2025</v>
      </c>
      <c r="BB63">
        <f t="shared" si="84"/>
        <v>2030</v>
      </c>
      <c r="BC63">
        <f t="shared" si="84"/>
        <v>2035</v>
      </c>
      <c r="BD63">
        <f t="shared" si="84"/>
        <v>2040</v>
      </c>
      <c r="BE63">
        <f t="shared" si="84"/>
        <v>2045</v>
      </c>
      <c r="BF63">
        <f t="shared" si="84"/>
        <v>2050</v>
      </c>
    </row>
    <row r="64" spans="1:60" x14ac:dyDescent="0.25">
      <c r="A64" s="4" t="str">
        <f>'2012'!A63</f>
        <v>Combi fridges standby</v>
      </c>
      <c r="B64" s="4" t="str">
        <f>'2012'!B63</f>
        <v>Refrigeration</v>
      </c>
      <c r="C64" s="4">
        <f>'2012'!C63</f>
        <v>0</v>
      </c>
      <c r="D64" s="9">
        <f>'2012'!D63</f>
        <v>0</v>
      </c>
      <c r="E64" s="9">
        <f>'2015'!D63</f>
        <v>0</v>
      </c>
      <c r="F64" s="9">
        <f>'2020'!D63</f>
        <v>0</v>
      </c>
      <c r="G64" s="9">
        <f>'2025'!D63</f>
        <v>0</v>
      </c>
      <c r="H64" s="9">
        <f>'2030'!D63</f>
        <v>0</v>
      </c>
      <c r="I64" s="9">
        <f>'2035'!D63</f>
        <v>0</v>
      </c>
      <c r="J64" s="9">
        <f>'2040'!D63</f>
        <v>0</v>
      </c>
      <c r="K64" s="9">
        <f>'2045'!D63</f>
        <v>0</v>
      </c>
      <c r="L64" s="9">
        <f>'2050'!D63</f>
        <v>0</v>
      </c>
      <c r="Y64" t="str">
        <f t="shared" si="21"/>
        <v>Combi fridges standby</v>
      </c>
      <c r="Z64" t="str">
        <f t="shared" si="22"/>
        <v>Refrigeration</v>
      </c>
      <c r="AA64">
        <f>'2012'!E63</f>
        <v>0</v>
      </c>
      <c r="AB64">
        <f>'2015'!E63</f>
        <v>0</v>
      </c>
      <c r="AC64">
        <f>'2020'!E63</f>
        <v>0</v>
      </c>
      <c r="AD64">
        <f>'2025'!E63</f>
        <v>0</v>
      </c>
      <c r="AE64">
        <f>'2030'!E63</f>
        <v>0</v>
      </c>
      <c r="AF64">
        <f>'2035'!E63</f>
        <v>0</v>
      </c>
      <c r="AG64">
        <f>'2040'!E63</f>
        <v>0</v>
      </c>
      <c r="AH64">
        <f>'2045'!E63</f>
        <v>0</v>
      </c>
      <c r="AI64">
        <f>'2050'!E63</f>
        <v>0</v>
      </c>
      <c r="AK64" t="str">
        <f t="shared" si="39"/>
        <v>Combi fridges standby</v>
      </c>
      <c r="AL64" t="str">
        <f t="shared" si="40"/>
        <v>Refrigeration</v>
      </c>
      <c r="AM64" s="13">
        <f t="shared" si="41"/>
        <v>0</v>
      </c>
      <c r="AN64" s="14">
        <f t="shared" si="42"/>
        <v>0</v>
      </c>
      <c r="AO64" s="14">
        <f t="shared" si="43"/>
        <v>0</v>
      </c>
      <c r="AP64" s="14">
        <f t="shared" si="44"/>
        <v>0</v>
      </c>
      <c r="AQ64" s="14">
        <f t="shared" si="45"/>
        <v>0</v>
      </c>
      <c r="AR64" s="14">
        <f t="shared" si="46"/>
        <v>0</v>
      </c>
      <c r="AS64" s="14">
        <f t="shared" si="47"/>
        <v>0</v>
      </c>
      <c r="AT64" s="14">
        <f t="shared" si="48"/>
        <v>0</v>
      </c>
      <c r="AU64" s="15">
        <f t="shared" si="49"/>
        <v>0</v>
      </c>
      <c r="AW64" s="8" t="str">
        <f>AW53</f>
        <v>Computers</v>
      </c>
      <c r="AX64" s="6">
        <f t="shared" ref="AX64:BF64" si="85">AX53/$AX53</f>
        <v>1</v>
      </c>
      <c r="AY64" s="6">
        <f t="shared" si="85"/>
        <v>1.0676388341949077</v>
      </c>
      <c r="AZ64" s="6">
        <f t="shared" si="85"/>
        <v>1.1553700571456329</v>
      </c>
      <c r="BA64" s="6">
        <f t="shared" si="85"/>
        <v>1.2249698531969173</v>
      </c>
      <c r="BB64" s="6">
        <f t="shared" si="85"/>
        <v>1.286743284866382</v>
      </c>
      <c r="BC64" s="6">
        <f t="shared" si="85"/>
        <v>1.3382163838605849</v>
      </c>
      <c r="BD64" s="6">
        <f t="shared" si="85"/>
        <v>1.3746947501824571</v>
      </c>
      <c r="BE64" s="6">
        <f t="shared" si="85"/>
        <v>1.4119129597611102</v>
      </c>
      <c r="BF64" s="6">
        <f t="shared" si="85"/>
        <v>1.4392191648028481</v>
      </c>
    </row>
    <row r="65" spans="1:58" x14ac:dyDescent="0.25">
      <c r="A65" t="str">
        <f>'2012'!A64</f>
        <v>Fridges with freezer compartment</v>
      </c>
      <c r="B65" t="str">
        <f>'2012'!B64</f>
        <v>Refrigeration</v>
      </c>
      <c r="C65">
        <f>'2012'!C64</f>
        <v>11</v>
      </c>
      <c r="D65" s="8">
        <f>'2012'!D64</f>
        <v>19.760000000000002</v>
      </c>
      <c r="E65" s="8">
        <f>'2015'!D64</f>
        <v>18.43</v>
      </c>
      <c r="F65" s="8">
        <f>'2020'!D64</f>
        <v>16.46</v>
      </c>
      <c r="G65" s="8">
        <f>'2025'!D64</f>
        <v>14.77</v>
      </c>
      <c r="H65" s="8">
        <f>'2030'!D64</f>
        <v>13.31</v>
      </c>
      <c r="I65" s="8">
        <f>'2035'!D64</f>
        <v>12.04</v>
      </c>
      <c r="J65" s="8">
        <f>'2040'!D64</f>
        <v>10.94</v>
      </c>
      <c r="K65" s="8">
        <f>'2045'!D64</f>
        <v>9.98</v>
      </c>
      <c r="L65" s="8">
        <f>'2050'!D64</f>
        <v>9.1300000000000008</v>
      </c>
      <c r="Y65" t="str">
        <f t="shared" si="21"/>
        <v>Fridges with freezer compartment</v>
      </c>
      <c r="Z65" t="str">
        <f t="shared" si="22"/>
        <v>Refrigeration</v>
      </c>
      <c r="AA65">
        <f>'2012'!E64</f>
        <v>185</v>
      </c>
      <c r="AB65">
        <f>'2015'!E64</f>
        <v>164</v>
      </c>
      <c r="AC65">
        <f>'2020'!E64</f>
        <v>142</v>
      </c>
      <c r="AD65">
        <f>'2025'!E64</f>
        <v>131</v>
      </c>
      <c r="AE65">
        <f>'2030'!E64</f>
        <v>127</v>
      </c>
      <c r="AF65">
        <f>'2035'!E64</f>
        <v>125</v>
      </c>
      <c r="AG65">
        <f>'2040'!E64</f>
        <v>125</v>
      </c>
      <c r="AH65">
        <f>'2045'!E64</f>
        <v>125</v>
      </c>
      <c r="AI65">
        <f>'2050'!E64</f>
        <v>125</v>
      </c>
      <c r="AK65" t="str">
        <f t="shared" si="39"/>
        <v>Fridges with freezer compartment</v>
      </c>
      <c r="AL65" t="str">
        <f t="shared" si="40"/>
        <v>Refrigeration</v>
      </c>
      <c r="AM65" s="13">
        <f t="shared" si="41"/>
        <v>36.556000000000004</v>
      </c>
      <c r="AN65" s="14">
        <f t="shared" si="42"/>
        <v>30.225199999999997</v>
      </c>
      <c r="AO65" s="14">
        <f t="shared" si="43"/>
        <v>23.373200000000001</v>
      </c>
      <c r="AP65" s="14">
        <f t="shared" si="44"/>
        <v>19.348700000000001</v>
      </c>
      <c r="AQ65" s="14">
        <f t="shared" si="45"/>
        <v>16.903700000000001</v>
      </c>
      <c r="AR65" s="14">
        <f t="shared" si="46"/>
        <v>15.049999999999999</v>
      </c>
      <c r="AS65" s="14">
        <f t="shared" si="47"/>
        <v>13.674999999999999</v>
      </c>
      <c r="AT65" s="14">
        <f t="shared" si="48"/>
        <v>12.475</v>
      </c>
      <c r="AU65" s="15">
        <f t="shared" si="49"/>
        <v>11.412500000000001</v>
      </c>
      <c r="AW65" s="8" t="str">
        <f t="shared" ref="AW65:AW70" si="86">AW54</f>
        <v>Cooking</v>
      </c>
      <c r="AX65" s="6">
        <f t="shared" ref="AX65:BF65" si="87">AX54/$AX54</f>
        <v>1</v>
      </c>
      <c r="AY65" s="6">
        <f t="shared" si="87"/>
        <v>1.018769329934698</v>
      </c>
      <c r="AZ65" s="6">
        <f t="shared" si="87"/>
        <v>1.0439154793920637</v>
      </c>
      <c r="BA65" s="6">
        <f t="shared" si="87"/>
        <v>1.0741486049778524</v>
      </c>
      <c r="BB65" s="6">
        <f t="shared" si="87"/>
        <v>1.1057026301329302</v>
      </c>
      <c r="BC65" s="6">
        <f t="shared" si="87"/>
        <v>1.128608873788544</v>
      </c>
      <c r="BD65" s="6">
        <f t="shared" si="87"/>
        <v>1.1525922801642765</v>
      </c>
      <c r="BE65" s="6">
        <f t="shared" si="87"/>
        <v>1.1743532989154042</v>
      </c>
      <c r="BF65" s="6">
        <f t="shared" si="87"/>
        <v>1.1843424286076993</v>
      </c>
    </row>
    <row r="66" spans="1:58" x14ac:dyDescent="0.25">
      <c r="A66" t="str">
        <f>'2012'!A65</f>
        <v>Fridges with freezer compartment standby</v>
      </c>
      <c r="B66" t="str">
        <f>'2012'!B65</f>
        <v>Refrigeration</v>
      </c>
      <c r="C66">
        <f>'2012'!C65</f>
        <v>0</v>
      </c>
      <c r="D66" s="8">
        <f>'2012'!D65</f>
        <v>0</v>
      </c>
      <c r="E66" s="8">
        <f>'2015'!D65</f>
        <v>0</v>
      </c>
      <c r="F66" s="8">
        <f>'2020'!D65</f>
        <v>0</v>
      </c>
      <c r="G66" s="8">
        <f>'2025'!D65</f>
        <v>0</v>
      </c>
      <c r="H66" s="8">
        <f>'2030'!D65</f>
        <v>0</v>
      </c>
      <c r="I66" s="8">
        <f>'2035'!D65</f>
        <v>0</v>
      </c>
      <c r="J66" s="8">
        <f>'2040'!D65</f>
        <v>0</v>
      </c>
      <c r="K66" s="8">
        <f>'2045'!D65</f>
        <v>0</v>
      </c>
      <c r="L66" s="8">
        <f>'2050'!D65</f>
        <v>0</v>
      </c>
      <c r="Y66" t="str">
        <f t="shared" si="21"/>
        <v>Fridges with freezer compartment standby</v>
      </c>
      <c r="Z66" t="str">
        <f t="shared" si="22"/>
        <v>Refrigeration</v>
      </c>
      <c r="AA66">
        <f>'2012'!E65</f>
        <v>0</v>
      </c>
      <c r="AB66">
        <f>'2015'!E65</f>
        <v>0</v>
      </c>
      <c r="AC66">
        <f>'2020'!E65</f>
        <v>0</v>
      </c>
      <c r="AD66">
        <f>'2025'!E65</f>
        <v>0</v>
      </c>
      <c r="AE66">
        <f>'2030'!E65</f>
        <v>0</v>
      </c>
      <c r="AF66">
        <f>'2035'!E65</f>
        <v>0</v>
      </c>
      <c r="AG66">
        <f>'2040'!E65</f>
        <v>0</v>
      </c>
      <c r="AH66">
        <f>'2045'!E65</f>
        <v>0</v>
      </c>
      <c r="AI66">
        <f>'2050'!E65</f>
        <v>0</v>
      </c>
      <c r="AK66" t="str">
        <f t="shared" si="39"/>
        <v>Fridges with freezer compartment standby</v>
      </c>
      <c r="AL66" t="str">
        <f t="shared" si="40"/>
        <v>Refrigeration</v>
      </c>
      <c r="AM66" s="10">
        <f t="shared" si="41"/>
        <v>0</v>
      </c>
      <c r="AN66" s="11">
        <f t="shared" si="42"/>
        <v>0</v>
      </c>
      <c r="AO66" s="11">
        <f t="shared" si="43"/>
        <v>0</v>
      </c>
      <c r="AP66" s="11">
        <f t="shared" si="44"/>
        <v>0</v>
      </c>
      <c r="AQ66" s="11">
        <f t="shared" si="45"/>
        <v>0</v>
      </c>
      <c r="AR66" s="11">
        <f t="shared" si="46"/>
        <v>0</v>
      </c>
      <c r="AS66" s="11">
        <f t="shared" si="47"/>
        <v>0</v>
      </c>
      <c r="AT66" s="11">
        <f t="shared" si="48"/>
        <v>0</v>
      </c>
      <c r="AU66" s="12">
        <f t="shared" si="49"/>
        <v>0</v>
      </c>
      <c r="AW66" s="8" t="str">
        <f t="shared" si="86"/>
        <v>Entertainment</v>
      </c>
      <c r="AX66" s="6">
        <f t="shared" ref="AX66:BF66" si="88">AX55/$AX55</f>
        <v>1</v>
      </c>
      <c r="AY66" s="6">
        <f t="shared" si="88"/>
        <v>1.0173804628409673</v>
      </c>
      <c r="AZ66" s="6">
        <f t="shared" si="88"/>
        <v>1.0755081918002631</v>
      </c>
      <c r="BA66" s="6">
        <f t="shared" si="88"/>
        <v>1.1413988618761604</v>
      </c>
      <c r="BB66" s="6">
        <f t="shared" si="88"/>
        <v>1.2284078765101916</v>
      </c>
      <c r="BC66" s="6">
        <f t="shared" si="88"/>
        <v>1.3242321204762744</v>
      </c>
      <c r="BD66" s="6">
        <f t="shared" si="88"/>
        <v>1.4303151589790426</v>
      </c>
      <c r="BE66" s="6">
        <f t="shared" si="88"/>
        <v>1.5443380039273282</v>
      </c>
      <c r="BF66" s="6">
        <f t="shared" si="88"/>
        <v>1.6766474763468822</v>
      </c>
    </row>
    <row r="67" spans="1:58" x14ac:dyDescent="0.25">
      <c r="A67" t="str">
        <f>'2012'!A66</f>
        <v>Fridges without freezer compartment</v>
      </c>
      <c r="B67" t="str">
        <f>'2012'!B66</f>
        <v>Refrigeration</v>
      </c>
      <c r="C67">
        <f>'2012'!C66</f>
        <v>9</v>
      </c>
      <c r="D67" s="8">
        <f>'2012'!D66</f>
        <v>29.89</v>
      </c>
      <c r="E67" s="8">
        <f>'2015'!D66</f>
        <v>30.44</v>
      </c>
      <c r="F67" s="8">
        <f>'2020'!D66</f>
        <v>31.26</v>
      </c>
      <c r="G67" s="8">
        <f>'2025'!D66</f>
        <v>31.95</v>
      </c>
      <c r="H67" s="8">
        <f>'2030'!D66</f>
        <v>32.549999999999997</v>
      </c>
      <c r="I67" s="8">
        <f>'2035'!D66</f>
        <v>33.07</v>
      </c>
      <c r="J67" s="8">
        <f>'2040'!D66</f>
        <v>33.520000000000003</v>
      </c>
      <c r="K67" s="8">
        <f>'2045'!D66</f>
        <v>33.92</v>
      </c>
      <c r="L67" s="8">
        <f>'2050'!D66</f>
        <v>34.270000000000003</v>
      </c>
      <c r="Y67" t="str">
        <f t="shared" si="21"/>
        <v>Fridges without freezer compartment</v>
      </c>
      <c r="Z67" t="str">
        <f t="shared" si="22"/>
        <v>Refrigeration</v>
      </c>
      <c r="AA67">
        <f>'2012'!E66</f>
        <v>140</v>
      </c>
      <c r="AB67">
        <f>'2015'!E66</f>
        <v>126</v>
      </c>
      <c r="AC67">
        <f>'2020'!E66</f>
        <v>109</v>
      </c>
      <c r="AD67">
        <f>'2025'!E66</f>
        <v>104</v>
      </c>
      <c r="AE67">
        <f>'2030'!E66</f>
        <v>101</v>
      </c>
      <c r="AF67">
        <f>'2035'!E66</f>
        <v>100</v>
      </c>
      <c r="AG67">
        <f>'2040'!E66</f>
        <v>100</v>
      </c>
      <c r="AH67">
        <f>'2045'!E66</f>
        <v>100</v>
      </c>
      <c r="AI67">
        <f>'2050'!E66</f>
        <v>101</v>
      </c>
      <c r="AK67" t="str">
        <f t="shared" si="39"/>
        <v>Fridges without freezer compartment</v>
      </c>
      <c r="AL67" t="str">
        <f t="shared" si="40"/>
        <v>Refrigeration</v>
      </c>
      <c r="AM67" s="13">
        <f t="shared" si="41"/>
        <v>41.845999999999997</v>
      </c>
      <c r="AN67" s="14">
        <f t="shared" si="42"/>
        <v>38.354399999999998</v>
      </c>
      <c r="AO67" s="14">
        <f t="shared" si="43"/>
        <v>34.073399999999999</v>
      </c>
      <c r="AP67" s="14">
        <f t="shared" si="44"/>
        <v>33.228000000000002</v>
      </c>
      <c r="AQ67" s="14">
        <f t="shared" si="45"/>
        <v>32.875499999999995</v>
      </c>
      <c r="AR67" s="14">
        <f t="shared" si="46"/>
        <v>33.07</v>
      </c>
      <c r="AS67" s="14">
        <f t="shared" si="47"/>
        <v>33.520000000000003</v>
      </c>
      <c r="AT67" s="14">
        <f t="shared" si="48"/>
        <v>33.92</v>
      </c>
      <c r="AU67" s="15">
        <f t="shared" si="49"/>
        <v>34.612700000000004</v>
      </c>
      <c r="AW67" s="8" t="str">
        <f t="shared" si="86"/>
        <v>Lighting</v>
      </c>
      <c r="AX67" s="6">
        <f t="shared" ref="AX67:BF67" si="89">AX56/$AX56</f>
        <v>1</v>
      </c>
      <c r="AY67" s="6">
        <f t="shared" si="89"/>
        <v>1.1611820474015488</v>
      </c>
      <c r="AZ67" s="6">
        <f t="shared" si="89"/>
        <v>1.2553217877827083</v>
      </c>
      <c r="BA67" s="6">
        <f t="shared" si="89"/>
        <v>1.3832194127971946</v>
      </c>
      <c r="BB67" s="6">
        <f t="shared" si="89"/>
        <v>1.5228577749691603</v>
      </c>
      <c r="BC67" s="6">
        <f t="shared" si="89"/>
        <v>1.6543772836823771</v>
      </c>
      <c r="BD67" s="6">
        <f t="shared" si="89"/>
        <v>1.7676460192622583</v>
      </c>
      <c r="BE67" s="6">
        <f t="shared" si="89"/>
        <v>1.8608597477356215</v>
      </c>
      <c r="BF67" s="6">
        <f t="shared" si="89"/>
        <v>1.9364140125242728</v>
      </c>
    </row>
    <row r="68" spans="1:58" x14ac:dyDescent="0.25">
      <c r="A68" t="str">
        <f>'2012'!A67</f>
        <v>Fridges without freezer compartment standby</v>
      </c>
      <c r="B68" t="str">
        <f>'2012'!B67</f>
        <v>Refrigeration</v>
      </c>
      <c r="C68">
        <f>'2012'!C67</f>
        <v>0</v>
      </c>
      <c r="D68" s="8">
        <f>'2012'!D67</f>
        <v>0</v>
      </c>
      <c r="E68" s="8">
        <f>'2015'!D67</f>
        <v>0</v>
      </c>
      <c r="F68" s="8">
        <f>'2020'!D67</f>
        <v>0</v>
      </c>
      <c r="G68" s="8">
        <f>'2025'!D67</f>
        <v>0</v>
      </c>
      <c r="H68" s="8">
        <f>'2030'!D67</f>
        <v>0</v>
      </c>
      <c r="I68" s="8">
        <f>'2035'!D67</f>
        <v>0</v>
      </c>
      <c r="J68" s="8">
        <f>'2040'!D67</f>
        <v>0</v>
      </c>
      <c r="K68" s="8">
        <f>'2045'!D67</f>
        <v>0</v>
      </c>
      <c r="L68" s="8">
        <f>'2050'!D67</f>
        <v>0</v>
      </c>
      <c r="Y68" t="str">
        <f t="shared" si="21"/>
        <v>Fridges without freezer compartment standby</v>
      </c>
      <c r="Z68" t="str">
        <f t="shared" si="22"/>
        <v>Refrigeration</v>
      </c>
      <c r="AA68">
        <f>'2012'!E67</f>
        <v>0</v>
      </c>
      <c r="AB68">
        <f>'2015'!E67</f>
        <v>0</v>
      </c>
      <c r="AC68">
        <f>'2020'!E67</f>
        <v>0</v>
      </c>
      <c r="AD68">
        <f>'2025'!E67</f>
        <v>0</v>
      </c>
      <c r="AE68">
        <f>'2030'!E67</f>
        <v>0</v>
      </c>
      <c r="AF68">
        <f>'2035'!E67</f>
        <v>0</v>
      </c>
      <c r="AG68">
        <f>'2040'!E67</f>
        <v>0</v>
      </c>
      <c r="AH68">
        <f>'2045'!E67</f>
        <v>0</v>
      </c>
      <c r="AI68">
        <f>'2050'!E67</f>
        <v>0</v>
      </c>
      <c r="AK68" t="str">
        <f t="shared" si="39"/>
        <v>Fridges without freezer compartment standby</v>
      </c>
      <c r="AL68" t="str">
        <f t="shared" si="40"/>
        <v>Refrigeration</v>
      </c>
      <c r="AM68" s="13">
        <f t="shared" si="41"/>
        <v>0</v>
      </c>
      <c r="AN68" s="14">
        <f t="shared" si="42"/>
        <v>0</v>
      </c>
      <c r="AO68" s="14">
        <f t="shared" si="43"/>
        <v>0</v>
      </c>
      <c r="AP68" s="14">
        <f t="shared" si="44"/>
        <v>0</v>
      </c>
      <c r="AQ68" s="14">
        <f t="shared" si="45"/>
        <v>0</v>
      </c>
      <c r="AR68" s="14">
        <f t="shared" si="46"/>
        <v>0</v>
      </c>
      <c r="AS68" s="14">
        <f t="shared" si="47"/>
        <v>0</v>
      </c>
      <c r="AT68" s="14">
        <f t="shared" si="48"/>
        <v>0</v>
      </c>
      <c r="AU68" s="15">
        <f t="shared" si="49"/>
        <v>0</v>
      </c>
      <c r="AW68" s="8" t="str">
        <f t="shared" si="86"/>
        <v xml:space="preserve">Miscellaneous  </v>
      </c>
      <c r="AX68" s="6">
        <f t="shared" ref="AX68:BF68" si="90">AX57/$AX57</f>
        <v>1</v>
      </c>
      <c r="AY68" s="6">
        <f t="shared" si="90"/>
        <v>1.0719218090277778</v>
      </c>
      <c r="AZ68" s="6">
        <f t="shared" si="90"/>
        <v>1.232402689939367</v>
      </c>
      <c r="BA68" s="6">
        <f t="shared" si="90"/>
        <v>1.450256889456899</v>
      </c>
      <c r="BB68" s="6">
        <f t="shared" si="90"/>
        <v>1.7363358347406821</v>
      </c>
      <c r="BC68" s="6">
        <f t="shared" si="90"/>
        <v>2.1056032335566903</v>
      </c>
      <c r="BD68" s="6">
        <f t="shared" si="90"/>
        <v>2.5779584006635501</v>
      </c>
      <c r="BE68" s="6">
        <f t="shared" si="90"/>
        <v>3.1793680383166887</v>
      </c>
      <c r="BF68" s="6">
        <f t="shared" si="90"/>
        <v>3.9433699620168672</v>
      </c>
    </row>
    <row r="69" spans="1:58" x14ac:dyDescent="0.25">
      <c r="A69" t="str">
        <f>'2012'!A68</f>
        <v>Upright freezers</v>
      </c>
      <c r="B69" t="str">
        <f>'2012'!B68</f>
        <v>Refrigeration</v>
      </c>
      <c r="C69">
        <f>'2012'!C68</f>
        <v>9</v>
      </c>
      <c r="D69" s="8">
        <f>'2012'!D68</f>
        <v>19</v>
      </c>
      <c r="E69" s="8">
        <f>'2015'!D68</f>
        <v>19.059999999999999</v>
      </c>
      <c r="F69" s="8">
        <f>'2020'!D68</f>
        <v>19.170000000000002</v>
      </c>
      <c r="G69" s="8">
        <f>'2025'!D68</f>
        <v>19.28</v>
      </c>
      <c r="H69" s="8">
        <f>'2030'!D68</f>
        <v>19.38</v>
      </c>
      <c r="I69" s="8">
        <f>'2035'!D68</f>
        <v>19.48</v>
      </c>
      <c r="J69" s="8">
        <f>'2040'!D68</f>
        <v>19.59</v>
      </c>
      <c r="K69" s="8">
        <f>'2045'!D68</f>
        <v>19.690000000000001</v>
      </c>
      <c r="L69" s="8">
        <f>'2050'!D68</f>
        <v>19.79</v>
      </c>
      <c r="Y69" t="str">
        <f t="shared" si="21"/>
        <v>Upright freezers</v>
      </c>
      <c r="Z69" t="str">
        <f t="shared" si="22"/>
        <v>Refrigeration</v>
      </c>
      <c r="AA69">
        <f>'2012'!E68</f>
        <v>240</v>
      </c>
      <c r="AB69">
        <f>'2015'!E68</f>
        <v>207</v>
      </c>
      <c r="AC69">
        <f>'2020'!E68</f>
        <v>175</v>
      </c>
      <c r="AD69">
        <f>'2025'!E68</f>
        <v>161</v>
      </c>
      <c r="AE69">
        <f>'2030'!E68</f>
        <v>157</v>
      </c>
      <c r="AF69">
        <f>'2035'!E68</f>
        <v>155</v>
      </c>
      <c r="AG69">
        <f>'2040'!E68</f>
        <v>155</v>
      </c>
      <c r="AH69">
        <f>'2045'!E68</f>
        <v>156</v>
      </c>
      <c r="AI69">
        <f>'2050'!E68</f>
        <v>158</v>
      </c>
      <c r="AK69" t="str">
        <f t="shared" ref="AK69:AK76" si="91">Y69</f>
        <v>Upright freezers</v>
      </c>
      <c r="AL69" t="str">
        <f t="shared" ref="AL69:AL76" si="92">Z69</f>
        <v>Refrigeration</v>
      </c>
      <c r="AM69" s="13">
        <f t="shared" ref="AM69:AM76" si="93">D69/100*AA69</f>
        <v>45.6</v>
      </c>
      <c r="AN69" s="14">
        <f t="shared" ref="AN69:AN76" si="94">E69/100*AB69</f>
        <v>39.4542</v>
      </c>
      <c r="AO69" s="14">
        <f t="shared" ref="AO69:AO76" si="95">F69/100*AC69</f>
        <v>33.547499999999999</v>
      </c>
      <c r="AP69" s="14">
        <f t="shared" ref="AP69:AP76" si="96">G69/100*AD69</f>
        <v>31.040800000000001</v>
      </c>
      <c r="AQ69" s="14">
        <f t="shared" ref="AQ69:AQ76" si="97">H69/100*AE69</f>
        <v>30.426600000000001</v>
      </c>
      <c r="AR69" s="14">
        <f t="shared" ref="AR69:AR76" si="98">I69/100*AF69</f>
        <v>30.193999999999999</v>
      </c>
      <c r="AS69" s="14">
        <f t="shared" ref="AS69:AS76" si="99">J69/100*AG69</f>
        <v>30.3645</v>
      </c>
      <c r="AT69" s="14">
        <f t="shared" ref="AT69:AT76" si="100">K69/100*AH69</f>
        <v>30.716400000000004</v>
      </c>
      <c r="AU69" s="15">
        <f t="shared" ref="AU69:AU76" si="101">L69/100*AI69</f>
        <v>31.2682</v>
      </c>
      <c r="AW69" s="8" t="str">
        <f t="shared" si="86"/>
        <v>Refrigeration</v>
      </c>
      <c r="AX69" s="6">
        <f t="shared" ref="AX69:BF69" si="102">AX58/$AX58</f>
        <v>1</v>
      </c>
      <c r="AY69" s="6">
        <f t="shared" si="102"/>
        <v>1.1230725568844278</v>
      </c>
      <c r="AZ69" s="6">
        <f t="shared" si="102"/>
        <v>1.2986730674071172</v>
      </c>
      <c r="BA69" s="6">
        <f t="shared" si="102"/>
        <v>1.3940280301927661</v>
      </c>
      <c r="BB69" s="6">
        <f t="shared" si="102"/>
        <v>1.4381762559259375</v>
      </c>
      <c r="BC69" s="6">
        <f t="shared" si="102"/>
        <v>1.4656708587640415</v>
      </c>
      <c r="BD69" s="6">
        <f t="shared" si="102"/>
        <v>1.4768700376161792</v>
      </c>
      <c r="BE69" s="6">
        <f t="shared" si="102"/>
        <v>1.4761580493280233</v>
      </c>
      <c r="BF69" s="6">
        <f t="shared" si="102"/>
        <v>1.4716104531335674</v>
      </c>
    </row>
    <row r="70" spans="1:58" x14ac:dyDescent="0.25">
      <c r="A70" t="str">
        <f>'2012'!A69</f>
        <v>Upright freezers standby</v>
      </c>
      <c r="B70" t="str">
        <f>'2012'!B69</f>
        <v>Refrigeration</v>
      </c>
      <c r="C70">
        <f>'2012'!C69</f>
        <v>0</v>
      </c>
      <c r="D70" s="8">
        <f>'2012'!D69</f>
        <v>0</v>
      </c>
      <c r="E70" s="8">
        <f>'2015'!D69</f>
        <v>0</v>
      </c>
      <c r="F70" s="8">
        <f>'2020'!D69</f>
        <v>0</v>
      </c>
      <c r="G70" s="8">
        <f>'2025'!D69</f>
        <v>0</v>
      </c>
      <c r="H70" s="8">
        <f>'2030'!D69</f>
        <v>0</v>
      </c>
      <c r="I70" s="8">
        <f>'2035'!D69</f>
        <v>0</v>
      </c>
      <c r="J70" s="8">
        <f>'2040'!D69</f>
        <v>0</v>
      </c>
      <c r="K70" s="8">
        <f>'2045'!D69</f>
        <v>0</v>
      </c>
      <c r="L70" s="8">
        <f>'2050'!D69</f>
        <v>0</v>
      </c>
      <c r="Y70" t="str">
        <f t="shared" ref="Y70:Y76" si="103">A70</f>
        <v>Upright freezers standby</v>
      </c>
      <c r="Z70" t="str">
        <f t="shared" ref="Z70:Z76" si="104">B70</f>
        <v>Refrigeration</v>
      </c>
      <c r="AA70">
        <f>'2012'!E69</f>
        <v>0</v>
      </c>
      <c r="AB70">
        <f>'2015'!E69</f>
        <v>0</v>
      </c>
      <c r="AC70">
        <f>'2020'!E69</f>
        <v>0</v>
      </c>
      <c r="AD70">
        <f>'2025'!E69</f>
        <v>0</v>
      </c>
      <c r="AE70">
        <f>'2030'!E69</f>
        <v>0</v>
      </c>
      <c r="AF70">
        <f>'2035'!E69</f>
        <v>0</v>
      </c>
      <c r="AG70">
        <f>'2040'!E69</f>
        <v>0</v>
      </c>
      <c r="AH70">
        <f>'2045'!E69</f>
        <v>0</v>
      </c>
      <c r="AI70">
        <f>'2050'!E69</f>
        <v>0</v>
      </c>
      <c r="AK70" t="str">
        <f t="shared" si="91"/>
        <v>Upright freezers standby</v>
      </c>
      <c r="AL70" t="str">
        <f t="shared" si="92"/>
        <v>Refrigeration</v>
      </c>
      <c r="AM70" s="13">
        <f t="shared" si="93"/>
        <v>0</v>
      </c>
      <c r="AN70" s="14">
        <f t="shared" si="94"/>
        <v>0</v>
      </c>
      <c r="AO70" s="14">
        <f t="shared" si="95"/>
        <v>0</v>
      </c>
      <c r="AP70" s="14">
        <f t="shared" si="96"/>
        <v>0</v>
      </c>
      <c r="AQ70" s="14">
        <f t="shared" si="97"/>
        <v>0</v>
      </c>
      <c r="AR70" s="14">
        <f t="shared" si="98"/>
        <v>0</v>
      </c>
      <c r="AS70" s="14">
        <f t="shared" si="99"/>
        <v>0</v>
      </c>
      <c r="AT70" s="14">
        <f t="shared" si="100"/>
        <v>0</v>
      </c>
      <c r="AU70" s="15">
        <f t="shared" si="101"/>
        <v>0</v>
      </c>
      <c r="AW70" s="8" t="str">
        <f t="shared" si="86"/>
        <v>Washing</v>
      </c>
      <c r="AX70" s="6">
        <f t="shared" ref="AX70:BF70" si="105">AX59/$AX59</f>
        <v>1</v>
      </c>
      <c r="AY70" s="6">
        <f t="shared" si="105"/>
        <v>1.0496533083934763</v>
      </c>
      <c r="AZ70" s="6">
        <f t="shared" si="105"/>
        <v>1.1208060463463823</v>
      </c>
      <c r="BA70" s="6">
        <f t="shared" si="105"/>
        <v>1.186736829177752</v>
      </c>
      <c r="BB70" s="6">
        <f t="shared" si="105"/>
        <v>1.2364659562705642</v>
      </c>
      <c r="BC70" s="6">
        <f t="shared" si="105"/>
        <v>1.2796745909679561</v>
      </c>
      <c r="BD70" s="6">
        <f t="shared" si="105"/>
        <v>1.3133413612518126</v>
      </c>
      <c r="BE70" s="6">
        <f t="shared" si="105"/>
        <v>1.3486286114819779</v>
      </c>
      <c r="BF70" s="6">
        <f t="shared" si="105"/>
        <v>1.3737776774946981</v>
      </c>
    </row>
    <row r="71" spans="1:58" x14ac:dyDescent="0.25">
      <c r="A71" t="str">
        <f>'2012'!A70</f>
        <v>Dishwashers</v>
      </c>
      <c r="B71" t="str">
        <f>'2012'!B70</f>
        <v>Washing</v>
      </c>
      <c r="C71">
        <f>'2012'!C70</f>
        <v>10</v>
      </c>
      <c r="D71" s="8">
        <f>'2012'!D70</f>
        <v>45.04</v>
      </c>
      <c r="E71" s="8">
        <f>'2015'!D70</f>
        <v>49.61</v>
      </c>
      <c r="F71" s="8">
        <f>'2020'!D70</f>
        <v>56.74</v>
      </c>
      <c r="G71" s="8">
        <f>'2025'!D70</f>
        <v>63.31</v>
      </c>
      <c r="H71" s="8">
        <f>'2030'!D70</f>
        <v>69.25</v>
      </c>
      <c r="I71" s="8">
        <f>'2035'!D70</f>
        <v>74.53</v>
      </c>
      <c r="J71" s="8">
        <f>'2040'!D70</f>
        <v>79.180000000000007</v>
      </c>
      <c r="K71" s="8">
        <f>'2045'!D70</f>
        <v>83.25</v>
      </c>
      <c r="L71" s="8">
        <f>'2050'!D70</f>
        <v>86.8</v>
      </c>
      <c r="Y71" t="str">
        <f t="shared" si="103"/>
        <v>Dishwashers</v>
      </c>
      <c r="Z71" t="str">
        <f t="shared" si="104"/>
        <v>Washing</v>
      </c>
      <c r="AA71">
        <f>'2012'!E70</f>
        <v>208</v>
      </c>
      <c r="AB71">
        <f>'2015'!E70</f>
        <v>196</v>
      </c>
      <c r="AC71">
        <f>'2020'!E70</f>
        <v>180</v>
      </c>
      <c r="AD71">
        <f>'2025'!E70</f>
        <v>166</v>
      </c>
      <c r="AE71">
        <f>'2030'!E70</f>
        <v>155</v>
      </c>
      <c r="AF71">
        <f>'2035'!E70</f>
        <v>146</v>
      </c>
      <c r="AG71">
        <f>'2040'!E70</f>
        <v>139</v>
      </c>
      <c r="AH71">
        <f>'2045'!E70</f>
        <v>132</v>
      </c>
      <c r="AI71">
        <f>'2050'!E70</f>
        <v>127</v>
      </c>
      <c r="AK71" t="str">
        <f t="shared" si="91"/>
        <v>Dishwashers</v>
      </c>
      <c r="AL71" t="str">
        <f t="shared" si="92"/>
        <v>Washing</v>
      </c>
      <c r="AM71" s="10">
        <f t="shared" si="93"/>
        <v>93.683199999999999</v>
      </c>
      <c r="AN71" s="11">
        <f t="shared" si="94"/>
        <v>97.235599999999991</v>
      </c>
      <c r="AO71" s="11">
        <f t="shared" si="95"/>
        <v>102.13200000000001</v>
      </c>
      <c r="AP71" s="11">
        <f t="shared" si="96"/>
        <v>105.0946</v>
      </c>
      <c r="AQ71" s="11">
        <f t="shared" si="97"/>
        <v>107.33750000000001</v>
      </c>
      <c r="AR71" s="11">
        <f t="shared" si="98"/>
        <v>108.8138</v>
      </c>
      <c r="AS71" s="11">
        <f t="shared" si="99"/>
        <v>110.06020000000001</v>
      </c>
      <c r="AT71" s="11">
        <f t="shared" si="100"/>
        <v>109.89</v>
      </c>
      <c r="AU71" s="12">
        <f t="shared" si="101"/>
        <v>110.236</v>
      </c>
    </row>
    <row r="72" spans="1:58" x14ac:dyDescent="0.25">
      <c r="A72" t="str">
        <f>'2012'!A71</f>
        <v>Dishwashers standby</v>
      </c>
      <c r="B72" t="str">
        <f>'2012'!B71</f>
        <v>Washing</v>
      </c>
      <c r="C72">
        <f>'2012'!C71</f>
        <v>0</v>
      </c>
      <c r="D72" s="8">
        <f>'2012'!D71</f>
        <v>0</v>
      </c>
      <c r="E72" s="8">
        <f>'2015'!D71</f>
        <v>0</v>
      </c>
      <c r="F72" s="8">
        <f>'2020'!D71</f>
        <v>0</v>
      </c>
      <c r="G72" s="8">
        <f>'2025'!D71</f>
        <v>0</v>
      </c>
      <c r="H72" s="8">
        <f>'2030'!D71</f>
        <v>0</v>
      </c>
      <c r="I72" s="8">
        <f>'2035'!D71</f>
        <v>0</v>
      </c>
      <c r="J72" s="8">
        <f>'2040'!D71</f>
        <v>0</v>
      </c>
      <c r="K72" s="8">
        <f>'2045'!D71</f>
        <v>0</v>
      </c>
      <c r="L72" s="8">
        <f>'2050'!D71</f>
        <v>0</v>
      </c>
      <c r="Y72" t="str">
        <f t="shared" si="103"/>
        <v>Dishwashers standby</v>
      </c>
      <c r="Z72" t="str">
        <f t="shared" si="104"/>
        <v>Washing</v>
      </c>
      <c r="AA72">
        <f>'2012'!E71</f>
        <v>0</v>
      </c>
      <c r="AB72">
        <f>'2015'!E71</f>
        <v>0</v>
      </c>
      <c r="AC72">
        <f>'2020'!E71</f>
        <v>0</v>
      </c>
      <c r="AD72">
        <f>'2025'!E71</f>
        <v>0</v>
      </c>
      <c r="AE72">
        <f>'2030'!E71</f>
        <v>0</v>
      </c>
      <c r="AF72">
        <f>'2035'!E71</f>
        <v>0</v>
      </c>
      <c r="AG72">
        <f>'2040'!E71</f>
        <v>0</v>
      </c>
      <c r="AH72">
        <f>'2045'!E71</f>
        <v>0</v>
      </c>
      <c r="AI72">
        <f>'2050'!E71</f>
        <v>0</v>
      </c>
      <c r="AK72" t="str">
        <f t="shared" si="91"/>
        <v>Dishwashers standby</v>
      </c>
      <c r="AL72" t="str">
        <f t="shared" si="92"/>
        <v>Washing</v>
      </c>
      <c r="AM72" s="13">
        <f t="shared" si="93"/>
        <v>0</v>
      </c>
      <c r="AN72" s="14">
        <f t="shared" si="94"/>
        <v>0</v>
      </c>
      <c r="AO72" s="14">
        <f t="shared" si="95"/>
        <v>0</v>
      </c>
      <c r="AP72" s="14">
        <f t="shared" si="96"/>
        <v>0</v>
      </c>
      <c r="AQ72" s="14">
        <f t="shared" si="97"/>
        <v>0</v>
      </c>
      <c r="AR72" s="14">
        <f t="shared" si="98"/>
        <v>0</v>
      </c>
      <c r="AS72" s="14">
        <f t="shared" si="99"/>
        <v>0</v>
      </c>
      <c r="AT72" s="14">
        <f t="shared" si="100"/>
        <v>0</v>
      </c>
      <c r="AU72" s="15">
        <f t="shared" si="101"/>
        <v>0</v>
      </c>
    </row>
    <row r="73" spans="1:58" x14ac:dyDescent="0.25">
      <c r="A73" s="4" t="str">
        <f>'2012'!A72</f>
        <v>Tumble dryers</v>
      </c>
      <c r="B73" s="4" t="str">
        <f>'2012'!B72</f>
        <v>Washing</v>
      </c>
      <c r="C73" s="4">
        <f>'2012'!C72</f>
        <v>11</v>
      </c>
      <c r="D73" s="9">
        <f>'2012'!D72</f>
        <v>22.66</v>
      </c>
      <c r="E73" s="9">
        <f>'2015'!D72</f>
        <v>23.65</v>
      </c>
      <c r="F73" s="9">
        <f>'2020'!D72</f>
        <v>24.91</v>
      </c>
      <c r="G73" s="9">
        <f>'2025'!D72</f>
        <v>25.81</v>
      </c>
      <c r="H73" s="9">
        <f>'2030'!D72</f>
        <v>26.45</v>
      </c>
      <c r="I73" s="9">
        <f>'2035'!D72</f>
        <v>26.92</v>
      </c>
      <c r="J73" s="9">
        <f>'2040'!D72</f>
        <v>27.29</v>
      </c>
      <c r="K73" s="9">
        <f>'2045'!D72</f>
        <v>27.58</v>
      </c>
      <c r="L73" s="9">
        <f>'2050'!D72</f>
        <v>27.82</v>
      </c>
      <c r="Y73" t="str">
        <f t="shared" si="103"/>
        <v>Tumble dryers</v>
      </c>
      <c r="Z73" t="str">
        <f t="shared" si="104"/>
        <v>Washing</v>
      </c>
      <c r="AA73">
        <f>'2012'!E72</f>
        <v>330</v>
      </c>
      <c r="AB73">
        <f>'2015'!E72</f>
        <v>318</v>
      </c>
      <c r="AC73">
        <f>'2020'!E72</f>
        <v>302</v>
      </c>
      <c r="AD73">
        <f>'2025'!E72</f>
        <v>292</v>
      </c>
      <c r="AE73">
        <f>'2030'!E72</f>
        <v>287</v>
      </c>
      <c r="AF73">
        <f>'2035'!E72</f>
        <v>284</v>
      </c>
      <c r="AG73">
        <f>'2040'!E72</f>
        <v>281</v>
      </c>
      <c r="AH73">
        <f>'2045'!E72</f>
        <v>278</v>
      </c>
      <c r="AI73">
        <f>'2050'!E72</f>
        <v>276</v>
      </c>
      <c r="AK73" t="str">
        <f t="shared" si="91"/>
        <v>Tumble dryers</v>
      </c>
      <c r="AL73" t="str">
        <f t="shared" si="92"/>
        <v>Washing</v>
      </c>
      <c r="AM73" s="13">
        <f t="shared" si="93"/>
        <v>74.777999999999992</v>
      </c>
      <c r="AN73" s="14">
        <f t="shared" si="94"/>
        <v>75.206999999999994</v>
      </c>
      <c r="AO73" s="14">
        <f t="shared" si="95"/>
        <v>75.228200000000001</v>
      </c>
      <c r="AP73" s="14">
        <f t="shared" si="96"/>
        <v>75.365200000000002</v>
      </c>
      <c r="AQ73" s="14">
        <f t="shared" si="97"/>
        <v>75.911500000000004</v>
      </c>
      <c r="AR73" s="14">
        <f t="shared" si="98"/>
        <v>76.452799999999996</v>
      </c>
      <c r="AS73" s="14">
        <f t="shared" si="99"/>
        <v>76.684899999999999</v>
      </c>
      <c r="AT73" s="14">
        <f t="shared" si="100"/>
        <v>76.672399999999996</v>
      </c>
      <c r="AU73" s="15">
        <f t="shared" si="101"/>
        <v>76.783199999999994</v>
      </c>
    </row>
    <row r="74" spans="1:58" x14ac:dyDescent="0.25">
      <c r="A74" s="4" t="str">
        <f>'2012'!A73</f>
        <v>Tumble dryers standby</v>
      </c>
      <c r="B74" s="4" t="str">
        <f>'2012'!B73</f>
        <v>Washing</v>
      </c>
      <c r="C74" s="4">
        <f>'2012'!C73</f>
        <v>0</v>
      </c>
      <c r="D74" s="9">
        <f>'2012'!D73</f>
        <v>0</v>
      </c>
      <c r="E74" s="9">
        <f>'2015'!D73</f>
        <v>0</v>
      </c>
      <c r="F74" s="9">
        <f>'2020'!D73</f>
        <v>0</v>
      </c>
      <c r="G74" s="9">
        <f>'2025'!D73</f>
        <v>0</v>
      </c>
      <c r="H74" s="9">
        <f>'2030'!D73</f>
        <v>0</v>
      </c>
      <c r="I74" s="9">
        <f>'2035'!D73</f>
        <v>0</v>
      </c>
      <c r="J74" s="9">
        <f>'2040'!D73</f>
        <v>0</v>
      </c>
      <c r="K74" s="9">
        <f>'2045'!D73</f>
        <v>0</v>
      </c>
      <c r="L74" s="9">
        <f>'2050'!D73</f>
        <v>0</v>
      </c>
      <c r="Y74" s="4" t="str">
        <f t="shared" si="103"/>
        <v>Tumble dryers standby</v>
      </c>
      <c r="Z74" s="4" t="str">
        <f t="shared" si="104"/>
        <v>Washing</v>
      </c>
      <c r="AA74" s="4">
        <f>'2012'!E73</f>
        <v>0</v>
      </c>
      <c r="AB74" s="4">
        <f>'2015'!E73</f>
        <v>0</v>
      </c>
      <c r="AC74" s="4">
        <f>'2020'!E73</f>
        <v>0</v>
      </c>
      <c r="AD74" s="4">
        <f>'2025'!E73</f>
        <v>0</v>
      </c>
      <c r="AE74" s="4">
        <f>'2030'!E73</f>
        <v>0</v>
      </c>
      <c r="AF74" s="4">
        <f>'2035'!E73</f>
        <v>0</v>
      </c>
      <c r="AG74" s="4">
        <f>'2040'!E73</f>
        <v>0</v>
      </c>
      <c r="AH74" s="4">
        <f>'2045'!E73</f>
        <v>0</v>
      </c>
      <c r="AI74" s="4">
        <f>'2050'!E73</f>
        <v>0</v>
      </c>
      <c r="AK74" t="str">
        <f t="shared" si="91"/>
        <v>Tumble dryers standby</v>
      </c>
      <c r="AL74" t="str">
        <f t="shared" si="92"/>
        <v>Washing</v>
      </c>
      <c r="AM74" s="13">
        <f t="shared" si="93"/>
        <v>0</v>
      </c>
      <c r="AN74" s="14">
        <f t="shared" si="94"/>
        <v>0</v>
      </c>
      <c r="AO74" s="14">
        <f t="shared" si="95"/>
        <v>0</v>
      </c>
      <c r="AP74" s="14">
        <f t="shared" si="96"/>
        <v>0</v>
      </c>
      <c r="AQ74" s="14">
        <f t="shared" si="97"/>
        <v>0</v>
      </c>
      <c r="AR74" s="14">
        <f t="shared" si="98"/>
        <v>0</v>
      </c>
      <c r="AS74" s="14">
        <f t="shared" si="99"/>
        <v>0</v>
      </c>
      <c r="AT74" s="14">
        <f t="shared" si="100"/>
        <v>0</v>
      </c>
      <c r="AU74" s="15">
        <f t="shared" si="101"/>
        <v>0</v>
      </c>
    </row>
    <row r="75" spans="1:58" x14ac:dyDescent="0.25">
      <c r="A75" t="str">
        <f>'2012'!A74</f>
        <v>Washing machines</v>
      </c>
      <c r="B75" t="str">
        <f>'2012'!B74</f>
        <v>Washing</v>
      </c>
      <c r="C75">
        <f>'2012'!C74</f>
        <v>10</v>
      </c>
      <c r="D75" s="8">
        <f>'2012'!D74</f>
        <v>59.4</v>
      </c>
      <c r="E75" s="8">
        <f>'2015'!D74</f>
        <v>61.58</v>
      </c>
      <c r="F75" s="8">
        <f>'2020'!D74</f>
        <v>64.819999999999993</v>
      </c>
      <c r="G75" s="8">
        <f>'2025'!D74</f>
        <v>67.540000000000006</v>
      </c>
      <c r="H75" s="8">
        <f>'2030'!D74</f>
        <v>69.8</v>
      </c>
      <c r="I75" s="8">
        <f>'2035'!D74</f>
        <v>71.67</v>
      </c>
      <c r="J75" s="8">
        <f>'2040'!D74</f>
        <v>73.2</v>
      </c>
      <c r="K75" s="8">
        <f>'2045'!D74</f>
        <v>74.45</v>
      </c>
      <c r="L75" s="8">
        <f>'2050'!D74</f>
        <v>75.459999999999994</v>
      </c>
      <c r="Y75" t="str">
        <f t="shared" si="103"/>
        <v>Washing machines</v>
      </c>
      <c r="Z75" t="str">
        <f t="shared" si="104"/>
        <v>Washing</v>
      </c>
      <c r="AA75">
        <f>'2012'!E74</f>
        <v>218</v>
      </c>
      <c r="AB75">
        <f>'2015'!E74</f>
        <v>209</v>
      </c>
      <c r="AC75">
        <f>'2020'!E74</f>
        <v>199</v>
      </c>
      <c r="AD75">
        <f>'2025'!E74</f>
        <v>191</v>
      </c>
      <c r="AE75">
        <f>'2030'!E74</f>
        <v>187</v>
      </c>
      <c r="AF75">
        <f>'2035'!E74</f>
        <v>184</v>
      </c>
      <c r="AG75">
        <f>'2040'!E74</f>
        <v>183</v>
      </c>
      <c r="AH75">
        <f>'2045'!E74</f>
        <v>182</v>
      </c>
      <c r="AI75">
        <f>'2050'!E74</f>
        <v>182</v>
      </c>
      <c r="AK75" t="str">
        <f t="shared" si="91"/>
        <v>Washing machines</v>
      </c>
      <c r="AL75" t="str">
        <f t="shared" si="92"/>
        <v>Washing</v>
      </c>
      <c r="AM75" s="13">
        <f t="shared" si="93"/>
        <v>129.49199999999999</v>
      </c>
      <c r="AN75" s="14">
        <f t="shared" si="94"/>
        <v>128.7022</v>
      </c>
      <c r="AO75" s="14">
        <f t="shared" si="95"/>
        <v>128.99179999999998</v>
      </c>
      <c r="AP75" s="14">
        <f t="shared" si="96"/>
        <v>129.00140000000002</v>
      </c>
      <c r="AQ75" s="14">
        <f t="shared" si="97"/>
        <v>130.52599999999998</v>
      </c>
      <c r="AR75" s="14">
        <f t="shared" si="98"/>
        <v>131.87280000000001</v>
      </c>
      <c r="AS75" s="14">
        <f t="shared" si="99"/>
        <v>133.95599999999999</v>
      </c>
      <c r="AT75" s="14">
        <f t="shared" si="100"/>
        <v>135.499</v>
      </c>
      <c r="AU75" s="15">
        <f t="shared" si="101"/>
        <v>137.3372</v>
      </c>
    </row>
    <row r="76" spans="1:58" x14ac:dyDescent="0.25">
      <c r="A76" t="str">
        <f>'2012'!A75</f>
        <v>Washing machines standby</v>
      </c>
      <c r="B76" t="str">
        <f>'2012'!B75</f>
        <v>Washing</v>
      </c>
      <c r="C76">
        <f>'2012'!C75</f>
        <v>0</v>
      </c>
      <c r="D76" s="8">
        <f>'2012'!D75</f>
        <v>0</v>
      </c>
      <c r="E76" s="8">
        <f>'2015'!D75</f>
        <v>0</v>
      </c>
      <c r="F76" s="8">
        <f>'2020'!D75</f>
        <v>0</v>
      </c>
      <c r="G76" s="8">
        <f>'2025'!D75</f>
        <v>0</v>
      </c>
      <c r="H76" s="8">
        <f>'2030'!D75</f>
        <v>0</v>
      </c>
      <c r="I76" s="8">
        <f>'2035'!D75</f>
        <v>0</v>
      </c>
      <c r="J76" s="8">
        <f>'2040'!D75</f>
        <v>0</v>
      </c>
      <c r="K76" s="8">
        <f>'2045'!D75</f>
        <v>0</v>
      </c>
      <c r="L76" s="8">
        <f>'2050'!D75</f>
        <v>0</v>
      </c>
      <c r="Y76" s="4" t="str">
        <f t="shared" si="103"/>
        <v>Washing machines standby</v>
      </c>
      <c r="Z76" s="4" t="str">
        <f t="shared" si="104"/>
        <v>Washing</v>
      </c>
      <c r="AA76" s="4">
        <f>'2012'!E75</f>
        <v>0</v>
      </c>
      <c r="AB76" s="4">
        <f>'2015'!E75</f>
        <v>0</v>
      </c>
      <c r="AC76" s="4">
        <f>'2020'!E75</f>
        <v>0</v>
      </c>
      <c r="AD76" s="4">
        <f>'2025'!E75</f>
        <v>0</v>
      </c>
      <c r="AE76" s="4">
        <f>'2030'!E75</f>
        <v>0</v>
      </c>
      <c r="AF76" s="4">
        <f>'2035'!E75</f>
        <v>0</v>
      </c>
      <c r="AG76" s="4">
        <f>'2040'!E75</f>
        <v>0</v>
      </c>
      <c r="AH76" s="4">
        <f>'2045'!E75</f>
        <v>0</v>
      </c>
      <c r="AI76" s="4">
        <f>'2050'!E75</f>
        <v>0</v>
      </c>
      <c r="AK76" t="str">
        <f t="shared" si="91"/>
        <v>Washing machines standby</v>
      </c>
      <c r="AL76" t="str">
        <f t="shared" si="92"/>
        <v>Washing</v>
      </c>
      <c r="AM76" s="16">
        <f t="shared" si="93"/>
        <v>0</v>
      </c>
      <c r="AN76" s="17">
        <f t="shared" si="94"/>
        <v>0</v>
      </c>
      <c r="AO76" s="17">
        <f t="shared" si="95"/>
        <v>0</v>
      </c>
      <c r="AP76" s="17">
        <f t="shared" si="96"/>
        <v>0</v>
      </c>
      <c r="AQ76" s="17">
        <f t="shared" si="97"/>
        <v>0</v>
      </c>
      <c r="AR76" s="17">
        <f t="shared" si="98"/>
        <v>0</v>
      </c>
      <c r="AS76" s="17">
        <f t="shared" si="99"/>
        <v>0</v>
      </c>
      <c r="AT76" s="17">
        <f t="shared" si="100"/>
        <v>0</v>
      </c>
      <c r="AU76" s="18">
        <f t="shared" si="101"/>
        <v>0</v>
      </c>
    </row>
    <row r="78" spans="1:58" x14ac:dyDescent="0.25">
      <c r="A78" s="79" t="s">
        <v>154</v>
      </c>
      <c r="B78" s="80" t="s">
        <v>58</v>
      </c>
      <c r="C78" s="79">
        <v>5</v>
      </c>
      <c r="D78" s="81">
        <f>'udv_divergrpMar_April 14_TF'!B27*100</f>
        <v>353.68421052631578</v>
      </c>
      <c r="E78" s="81">
        <f>'udv_divergrpMar_April 14_TF'!C27*100</f>
        <v>379.12181877192978</v>
      </c>
      <c r="F78" s="81">
        <f>'udv_divergrpMar_April 14_TF'!D27*100</f>
        <v>435.88137244171304</v>
      </c>
      <c r="G78" s="81">
        <f>'udv_divergrpMar_April 14_TF'!E27*100</f>
        <v>512.93296300791383</v>
      </c>
      <c r="H78" s="81">
        <f>'udv_divergrpMar_April 14_TF'!F27*100</f>
        <v>614.11456891880971</v>
      </c>
      <c r="I78" s="81">
        <f>'udv_divergrpMar_April 14_TF'!G27*100</f>
        <v>744.71861734215565</v>
      </c>
      <c r="J78" s="81">
        <f>'udv_divergrpMar_April 14_TF'!H27*100</f>
        <v>911.78318170837156</v>
      </c>
      <c r="K78" s="81">
        <f>'udv_divergrpMar_April 14_TF'!I27*100</f>
        <v>1124.4922746046393</v>
      </c>
      <c r="L78" s="81">
        <f>'udv_divergrpMar_April 14_TF'!J27*100</f>
        <v>1394.7076918291236</v>
      </c>
      <c r="Y78" t="s">
        <v>155</v>
      </c>
      <c r="Z78" s="4" t="str">
        <f>B78</f>
        <v xml:space="preserve">Miscellaneous  </v>
      </c>
      <c r="AA78" s="69">
        <f>'udv_divergrpMar_April 14_TF'!B$26</f>
        <v>37.109375</v>
      </c>
      <c r="AB78" s="69">
        <f>'udv_divergrpMar_April 14_TF'!C$26</f>
        <v>34.619479413015981</v>
      </c>
      <c r="AC78" s="69">
        <f>'udv_divergrpMar_April 14_TF'!D$26</f>
        <v>30.111403766755604</v>
      </c>
      <c r="AD78" s="69">
        <f>'udv_divergrpMar_April 14_TF'!E$26</f>
        <v>25.588139087480521</v>
      </c>
      <c r="AE78" s="69">
        <f>'udv_divergrpMar_April 14_TF'!F$26</f>
        <v>21.372233560762858</v>
      </c>
      <c r="AF78" s="69">
        <f>'udv_divergrpMar_April 14_TF'!G$26</f>
        <v>17.624106198448658</v>
      </c>
      <c r="AG78" s="69">
        <f>'udv_divergrpMar_April 14_TF'!H$26</f>
        <v>14.394869595431903</v>
      </c>
      <c r="AH78" s="69">
        <f>'udv_divergrpMar_April 14_TF'!I$26</f>
        <v>11.671934344426353</v>
      </c>
      <c r="AI78" s="69">
        <f>'udv_divergrpMar_April 14_TF'!J$26</f>
        <v>9.4105740413512002</v>
      </c>
      <c r="AK78" t="s">
        <v>156</v>
      </c>
      <c r="AL78" t="str">
        <f>Z78</f>
        <v xml:space="preserve">Miscellaneous  </v>
      </c>
      <c r="AM78" s="16">
        <f>D78/100*AA78</f>
        <v>131.25</v>
      </c>
      <c r="AN78" s="16">
        <f t="shared" ref="AN78:AU78" si="106">E78/100*AB78</f>
        <v>131.24999999999997</v>
      </c>
      <c r="AO78" s="16">
        <f t="shared" si="106"/>
        <v>131.25</v>
      </c>
      <c r="AP78" s="16">
        <f t="shared" si="106"/>
        <v>131.25</v>
      </c>
      <c r="AQ78" s="16">
        <f t="shared" si="106"/>
        <v>131.25</v>
      </c>
      <c r="AR78" s="16">
        <f t="shared" si="106"/>
        <v>131.25</v>
      </c>
      <c r="AS78" s="16">
        <f t="shared" si="106"/>
        <v>131.25</v>
      </c>
      <c r="AT78" s="16">
        <f t="shared" si="106"/>
        <v>131.25</v>
      </c>
      <c r="AU78" s="16">
        <f t="shared" si="106"/>
        <v>131.25</v>
      </c>
    </row>
    <row r="79" spans="1:58" x14ac:dyDescent="0.25">
      <c r="Y79" s="4"/>
      <c r="Z79" s="4"/>
      <c r="AA79" s="69"/>
      <c r="AB79" s="69"/>
      <c r="AC79" s="69"/>
      <c r="AD79" s="69"/>
      <c r="AE79" s="69"/>
      <c r="AF79" s="69"/>
      <c r="AG79" s="69"/>
      <c r="AH79" s="69"/>
      <c r="AI79" s="69"/>
      <c r="AM79" s="16"/>
      <c r="AN79" s="17"/>
      <c r="AO79" s="17"/>
      <c r="AP79" s="17"/>
      <c r="AQ79" s="17"/>
      <c r="AR79" s="17"/>
      <c r="AS79" s="17"/>
      <c r="AT79" s="17"/>
      <c r="AU79" s="18"/>
    </row>
    <row r="80" spans="1:58" x14ac:dyDescent="0.25">
      <c r="A80" s="79"/>
      <c r="B80" s="80"/>
      <c r="C80" s="79"/>
      <c r="D80" s="81"/>
      <c r="E80" s="81"/>
      <c r="F80" s="81"/>
      <c r="G80" s="81"/>
      <c r="H80" s="81"/>
      <c r="I80" s="81"/>
      <c r="J80" s="81"/>
      <c r="K80" s="81"/>
      <c r="L80" s="81"/>
      <c r="Y80" s="4"/>
      <c r="Z80" s="4"/>
      <c r="AA80" s="69"/>
      <c r="AB80" s="69"/>
      <c r="AC80" s="69"/>
      <c r="AD80" s="69"/>
      <c r="AE80" s="69"/>
      <c r="AF80" s="69"/>
      <c r="AG80" s="69"/>
      <c r="AH80" s="69"/>
      <c r="AI80" s="69"/>
      <c r="AM80" s="16"/>
      <c r="AN80" s="17"/>
      <c r="AO80" s="17"/>
      <c r="AP80" s="17"/>
      <c r="AQ80" s="17"/>
      <c r="AR80" s="17"/>
      <c r="AS80" s="17"/>
      <c r="AT80" s="17"/>
      <c r="AU80" s="18"/>
    </row>
    <row r="81" spans="1:47" x14ac:dyDescent="0.25">
      <c r="A81" s="79"/>
      <c r="B81" s="80"/>
      <c r="C81" s="79"/>
      <c r="D81" s="81"/>
      <c r="E81" s="81"/>
      <c r="F81" s="81"/>
      <c r="G81" s="81"/>
      <c r="H81" s="81"/>
      <c r="I81" s="81"/>
      <c r="J81" s="81"/>
      <c r="K81" s="81"/>
      <c r="L81" s="81"/>
      <c r="Y81" s="4"/>
      <c r="Z81" s="4"/>
      <c r="AA81" s="69"/>
      <c r="AB81" s="69"/>
      <c r="AC81" s="69"/>
      <c r="AD81" s="69"/>
      <c r="AE81" s="69"/>
      <c r="AF81" s="69"/>
      <c r="AG81" s="69"/>
      <c r="AH81" s="69"/>
      <c r="AI81" s="69"/>
      <c r="AM81" s="16"/>
      <c r="AN81" s="17"/>
      <c r="AO81" s="17"/>
      <c r="AP81" s="17"/>
      <c r="AQ81" s="17"/>
      <c r="AR81" s="17"/>
      <c r="AS81" s="17"/>
      <c r="AT81" s="17"/>
      <c r="AU81" s="18"/>
    </row>
    <row r="82" spans="1:47" x14ac:dyDescent="0.25">
      <c r="A82" s="79"/>
      <c r="B82" s="80"/>
      <c r="C82" s="79"/>
      <c r="D82" s="81"/>
      <c r="E82" s="81"/>
      <c r="F82" s="81"/>
      <c r="G82" s="81"/>
      <c r="H82" s="81"/>
      <c r="I82" s="81"/>
      <c r="J82" s="81"/>
      <c r="K82" s="81"/>
      <c r="L82" s="81"/>
      <c r="Y82" s="4"/>
      <c r="Z82" s="4"/>
      <c r="AA82" s="69"/>
      <c r="AB82" s="69"/>
      <c r="AC82" s="69"/>
      <c r="AD82" s="69"/>
      <c r="AE82" s="69"/>
      <c r="AF82" s="69"/>
      <c r="AG82" s="69"/>
      <c r="AH82" s="69"/>
      <c r="AI82" s="69"/>
      <c r="AM82" s="16"/>
      <c r="AN82" s="17"/>
      <c r="AO82" s="17"/>
      <c r="AP82" s="17"/>
      <c r="AQ82" s="17"/>
      <c r="AR82" s="17"/>
      <c r="AS82" s="17"/>
      <c r="AT82" s="17"/>
      <c r="AU82" s="18"/>
    </row>
    <row r="83" spans="1:47" x14ac:dyDescent="0.25">
      <c r="A83" s="79"/>
      <c r="B83" s="80"/>
      <c r="C83" s="79"/>
      <c r="D83" s="81"/>
      <c r="E83" s="81"/>
      <c r="F83" s="81"/>
      <c r="G83" s="81"/>
      <c r="H83" s="81"/>
      <c r="I83" s="81"/>
      <c r="J83" s="81"/>
      <c r="K83" s="81"/>
      <c r="L83" s="81"/>
      <c r="Y83" s="4"/>
      <c r="Z83" s="4"/>
      <c r="AA83" s="69"/>
      <c r="AB83" s="69"/>
      <c r="AC83" s="69"/>
      <c r="AD83" s="69"/>
      <c r="AE83" s="69"/>
      <c r="AF83" s="69"/>
      <c r="AG83" s="69"/>
      <c r="AH83" s="69"/>
      <c r="AI83" s="69"/>
      <c r="AM83" s="16"/>
      <c r="AN83" s="17"/>
      <c r="AO83" s="17"/>
      <c r="AP83" s="17"/>
      <c r="AQ83" s="17"/>
      <c r="AR83" s="17"/>
      <c r="AS83" s="17"/>
      <c r="AT83" s="17"/>
      <c r="AU83" s="18"/>
    </row>
    <row r="84" spans="1:47" x14ac:dyDescent="0.25">
      <c r="A84" s="79"/>
      <c r="B84" s="80"/>
      <c r="C84" s="79"/>
      <c r="D84" s="81"/>
      <c r="E84" s="81"/>
      <c r="F84" s="81"/>
      <c r="G84" s="81"/>
      <c r="H84" s="81"/>
      <c r="I84" s="81"/>
      <c r="J84" s="81"/>
      <c r="K84" s="81"/>
      <c r="L84" s="81"/>
      <c r="Y84" s="4"/>
      <c r="Z84" s="4"/>
      <c r="AA84" s="69"/>
      <c r="AB84" s="69"/>
      <c r="AC84" s="69"/>
      <c r="AD84" s="69"/>
      <c r="AE84" s="69"/>
      <c r="AF84" s="69"/>
      <c r="AG84" s="69"/>
      <c r="AH84" s="69"/>
      <c r="AI84" s="69"/>
      <c r="AM84" s="16"/>
      <c r="AN84" s="17"/>
      <c r="AO84" s="17"/>
      <c r="AP84" s="17"/>
      <c r="AQ84" s="17"/>
      <c r="AR84" s="17"/>
      <c r="AS84" s="17"/>
      <c r="AT84" s="17"/>
      <c r="AU84" s="18"/>
    </row>
    <row r="85" spans="1:47" x14ac:dyDescent="0.25">
      <c r="A85" s="79"/>
      <c r="B85" s="80"/>
      <c r="C85" s="79"/>
      <c r="D85" s="81"/>
      <c r="E85" s="81"/>
      <c r="F85" s="81"/>
      <c r="G85" s="81"/>
      <c r="H85" s="81"/>
      <c r="I85" s="81"/>
      <c r="J85" s="81"/>
      <c r="K85" s="81"/>
      <c r="L85" s="81"/>
      <c r="Y85" s="4"/>
      <c r="Z85" s="4"/>
      <c r="AA85" s="69"/>
      <c r="AB85" s="69"/>
      <c r="AC85" s="69"/>
      <c r="AD85" s="69"/>
      <c r="AE85" s="69"/>
      <c r="AF85" s="69"/>
      <c r="AG85" s="69"/>
      <c r="AH85" s="69"/>
      <c r="AI85" s="69"/>
      <c r="AM85" s="16"/>
      <c r="AN85" s="17"/>
      <c r="AO85" s="17"/>
      <c r="AP85" s="17"/>
      <c r="AQ85" s="17"/>
      <c r="AR85" s="17"/>
      <c r="AS85" s="17"/>
      <c r="AT85" s="17"/>
      <c r="AU85" s="18"/>
    </row>
    <row r="86" spans="1:47" x14ac:dyDescent="0.25">
      <c r="A86" s="79"/>
      <c r="B86" s="80"/>
      <c r="C86" s="79"/>
      <c r="D86" s="81"/>
      <c r="E86" s="81"/>
      <c r="F86" s="81"/>
      <c r="G86" s="81"/>
      <c r="H86" s="81"/>
      <c r="I86" s="81"/>
      <c r="J86" s="81"/>
      <c r="K86" s="81"/>
      <c r="L86" s="81"/>
      <c r="Y86" s="4"/>
      <c r="Z86" s="4"/>
      <c r="AA86" s="69"/>
      <c r="AB86" s="69"/>
      <c r="AC86" s="69"/>
      <c r="AD86" s="69"/>
      <c r="AE86" s="69"/>
      <c r="AF86" s="69"/>
      <c r="AG86" s="69"/>
      <c r="AH86" s="69"/>
      <c r="AI86" s="69"/>
      <c r="AM86" s="16"/>
      <c r="AN86" s="17"/>
      <c r="AO86" s="17"/>
      <c r="AP86" s="17"/>
      <c r="AQ86" s="17"/>
      <c r="AR86" s="17"/>
      <c r="AS86" s="17"/>
      <c r="AT86" s="17"/>
      <c r="AU86" s="18"/>
    </row>
    <row r="87" spans="1:47" x14ac:dyDescent="0.25">
      <c r="A87" s="79"/>
      <c r="B87" s="80"/>
      <c r="C87" s="79"/>
      <c r="D87" s="81"/>
      <c r="E87" s="81"/>
      <c r="F87" s="81"/>
      <c r="G87" s="81"/>
      <c r="H87" s="81"/>
      <c r="I87" s="81"/>
      <c r="J87" s="81"/>
      <c r="K87" s="81"/>
      <c r="L87" s="81"/>
      <c r="Y87" s="4"/>
      <c r="Z87" s="4"/>
      <c r="AA87" s="69"/>
      <c r="AB87" s="69"/>
      <c r="AC87" s="69"/>
      <c r="AD87" s="69"/>
      <c r="AE87" s="69"/>
      <c r="AF87" s="69"/>
      <c r="AG87" s="69"/>
      <c r="AH87" s="69"/>
      <c r="AI87" s="69"/>
      <c r="AM87" s="16"/>
      <c r="AN87" s="17"/>
      <c r="AO87" s="17"/>
      <c r="AP87" s="17"/>
      <c r="AQ87" s="17"/>
      <c r="AR87" s="17"/>
      <c r="AS87" s="17"/>
      <c r="AT87" s="17"/>
      <c r="AU87" s="18"/>
    </row>
    <row r="88" spans="1:47" x14ac:dyDescent="0.25">
      <c r="A88" s="79"/>
      <c r="B88" s="80"/>
      <c r="C88" s="79"/>
      <c r="D88" s="81"/>
      <c r="E88" s="81"/>
      <c r="F88" s="81"/>
      <c r="G88" s="81"/>
      <c r="H88" s="81"/>
      <c r="I88" s="81"/>
      <c r="J88" s="81"/>
      <c r="K88" s="81"/>
      <c r="L88" s="81"/>
    </row>
    <row r="89" spans="1:47" x14ac:dyDescent="0.25">
      <c r="A89" s="79"/>
      <c r="B89" s="80"/>
      <c r="C89" s="79"/>
      <c r="D89" s="81"/>
      <c r="E89" s="81"/>
      <c r="F89" s="81"/>
      <c r="G89" s="81"/>
      <c r="H89" s="81"/>
      <c r="I89" s="81"/>
      <c r="J89" s="81"/>
      <c r="K89" s="81"/>
      <c r="L89" s="81"/>
    </row>
    <row r="90" spans="1:47" x14ac:dyDescent="0.25">
      <c r="A90" s="79"/>
      <c r="B90" s="80"/>
      <c r="C90" s="79"/>
      <c r="D90" s="81"/>
      <c r="E90" s="81"/>
      <c r="F90" s="81"/>
      <c r="G90" s="81"/>
      <c r="H90" s="81"/>
      <c r="I90" s="81"/>
      <c r="J90" s="81"/>
      <c r="K90" s="81"/>
      <c r="L90" s="81"/>
    </row>
    <row r="92" spans="1:47" x14ac:dyDescent="0.25">
      <c r="B92" s="4"/>
      <c r="D92" s="8"/>
      <c r="E92" s="8"/>
      <c r="F92" s="8"/>
      <c r="G92" s="8"/>
      <c r="H92" s="8"/>
      <c r="I92" s="8"/>
      <c r="J92" s="8"/>
      <c r="K92" s="8"/>
      <c r="L92" s="8"/>
    </row>
  </sheetData>
  <conditionalFormatting sqref="AA5:AI5">
    <cfRule type="colorScale" priority="193">
      <colorScale>
        <cfvo type="min"/>
        <cfvo type="max"/>
        <color rgb="FFFCFCFF"/>
        <color rgb="FF63BE7B"/>
      </colorScale>
    </cfRule>
  </conditionalFormatting>
  <conditionalFormatting sqref="AA6:AI6">
    <cfRule type="colorScale" priority="191">
      <colorScale>
        <cfvo type="min"/>
        <cfvo type="max"/>
        <color rgb="FFFCFCFF"/>
        <color rgb="FF63BE7B"/>
      </colorScale>
    </cfRule>
  </conditionalFormatting>
  <conditionalFormatting sqref="AA8:AI8">
    <cfRule type="colorScale" priority="189">
      <colorScale>
        <cfvo type="min"/>
        <cfvo type="max"/>
        <color rgb="FFFCFCFF"/>
        <color rgb="FF63BE7B"/>
      </colorScale>
    </cfRule>
  </conditionalFormatting>
  <conditionalFormatting sqref="AA7:AI7">
    <cfRule type="colorScale" priority="188">
      <colorScale>
        <cfvo type="min"/>
        <cfvo type="max"/>
        <color rgb="FFFCFCFF"/>
        <color rgb="FF63BE7B"/>
      </colorScale>
    </cfRule>
  </conditionalFormatting>
  <conditionalFormatting sqref="AA9:AI9">
    <cfRule type="colorScale" priority="187">
      <colorScale>
        <cfvo type="min"/>
        <cfvo type="max"/>
        <color rgb="FFFCFCFF"/>
        <color rgb="FF63BE7B"/>
      </colorScale>
    </cfRule>
  </conditionalFormatting>
  <conditionalFormatting sqref="AA10:AI10">
    <cfRule type="colorScale" priority="186">
      <colorScale>
        <cfvo type="min"/>
        <cfvo type="max"/>
        <color rgb="FFFCFCFF"/>
        <color rgb="FF63BE7B"/>
      </colorScale>
    </cfRule>
  </conditionalFormatting>
  <conditionalFormatting sqref="AA12:AI12">
    <cfRule type="colorScale" priority="185">
      <colorScale>
        <cfvo type="min"/>
        <cfvo type="max"/>
        <color rgb="FFFCFCFF"/>
        <color rgb="FF63BE7B"/>
      </colorScale>
    </cfRule>
  </conditionalFormatting>
  <conditionalFormatting sqref="AA11:AI11">
    <cfRule type="colorScale" priority="184">
      <colorScale>
        <cfvo type="min"/>
        <cfvo type="max"/>
        <color rgb="FFFCFCFF"/>
        <color rgb="FF63BE7B"/>
      </colorScale>
    </cfRule>
  </conditionalFormatting>
  <conditionalFormatting sqref="AA13:AI13">
    <cfRule type="colorScale" priority="183">
      <colorScale>
        <cfvo type="min"/>
        <cfvo type="max"/>
        <color rgb="FFFCFCFF"/>
        <color rgb="FF63BE7B"/>
      </colorScale>
    </cfRule>
  </conditionalFormatting>
  <conditionalFormatting sqref="AA14:AI14">
    <cfRule type="colorScale" priority="182">
      <colorScale>
        <cfvo type="min"/>
        <cfvo type="max"/>
        <color rgb="FFFCFCFF"/>
        <color rgb="FF63BE7B"/>
      </colorScale>
    </cfRule>
  </conditionalFormatting>
  <conditionalFormatting sqref="AA15:AI15">
    <cfRule type="colorScale" priority="181">
      <colorScale>
        <cfvo type="min"/>
        <cfvo type="max"/>
        <color rgb="FFFCFCFF"/>
        <color rgb="FF63BE7B"/>
      </colorScale>
    </cfRule>
  </conditionalFormatting>
  <conditionalFormatting sqref="AA17:AI17">
    <cfRule type="colorScale" priority="180">
      <colorScale>
        <cfvo type="min"/>
        <cfvo type="max"/>
        <color rgb="FFFCFCFF"/>
        <color rgb="FF63BE7B"/>
      </colorScale>
    </cfRule>
  </conditionalFormatting>
  <conditionalFormatting sqref="AA16:AI16">
    <cfRule type="colorScale" priority="179">
      <colorScale>
        <cfvo type="min"/>
        <cfvo type="max"/>
        <color rgb="FFFCFCFF"/>
        <color rgb="FF63BE7B"/>
      </colorScale>
    </cfRule>
  </conditionalFormatting>
  <conditionalFormatting sqref="AA18:AI18">
    <cfRule type="colorScale" priority="178">
      <colorScale>
        <cfvo type="min"/>
        <cfvo type="max"/>
        <color rgb="FFFCFCFF"/>
        <color rgb="FF63BE7B"/>
      </colorScale>
    </cfRule>
  </conditionalFormatting>
  <conditionalFormatting sqref="AA19:AI19">
    <cfRule type="colorScale" priority="177">
      <colorScale>
        <cfvo type="min"/>
        <cfvo type="max"/>
        <color rgb="FFFCFCFF"/>
        <color rgb="FF63BE7B"/>
      </colorScale>
    </cfRule>
  </conditionalFormatting>
  <conditionalFormatting sqref="AA21:AI21">
    <cfRule type="colorScale" priority="176">
      <colorScale>
        <cfvo type="min"/>
        <cfvo type="max"/>
        <color rgb="FFFCFCFF"/>
        <color rgb="FF63BE7B"/>
      </colorScale>
    </cfRule>
  </conditionalFormatting>
  <conditionalFormatting sqref="AA20:AI20">
    <cfRule type="colorScale" priority="175">
      <colorScale>
        <cfvo type="min"/>
        <cfvo type="max"/>
        <color rgb="FFFCFCFF"/>
        <color rgb="FF63BE7B"/>
      </colorScale>
    </cfRule>
  </conditionalFormatting>
  <conditionalFormatting sqref="AA22:AI22">
    <cfRule type="colorScale" priority="174">
      <colorScale>
        <cfvo type="min"/>
        <cfvo type="max"/>
        <color rgb="FFFCFCFF"/>
        <color rgb="FF63BE7B"/>
      </colorScale>
    </cfRule>
  </conditionalFormatting>
  <conditionalFormatting sqref="AA23:AI23">
    <cfRule type="colorScale" priority="173">
      <colorScale>
        <cfvo type="min"/>
        <cfvo type="max"/>
        <color rgb="FFFCFCFF"/>
        <color rgb="FF63BE7B"/>
      </colorScale>
    </cfRule>
  </conditionalFormatting>
  <conditionalFormatting sqref="AA24:AI24">
    <cfRule type="colorScale" priority="172">
      <colorScale>
        <cfvo type="min"/>
        <cfvo type="max"/>
        <color rgb="FFFCFCFF"/>
        <color rgb="FF63BE7B"/>
      </colorScale>
    </cfRule>
  </conditionalFormatting>
  <conditionalFormatting sqref="AA26:AI26">
    <cfRule type="colorScale" priority="171">
      <colorScale>
        <cfvo type="min"/>
        <cfvo type="max"/>
        <color rgb="FFFCFCFF"/>
        <color rgb="FF63BE7B"/>
      </colorScale>
    </cfRule>
  </conditionalFormatting>
  <conditionalFormatting sqref="AA25:AI25">
    <cfRule type="colorScale" priority="170">
      <colorScale>
        <cfvo type="min"/>
        <cfvo type="max"/>
        <color rgb="FFFCFCFF"/>
        <color rgb="FF63BE7B"/>
      </colorScale>
    </cfRule>
  </conditionalFormatting>
  <conditionalFormatting sqref="AA27:AI27">
    <cfRule type="colorScale" priority="169">
      <colorScale>
        <cfvo type="min"/>
        <cfvo type="max"/>
        <color rgb="FFFCFCFF"/>
        <color rgb="FF63BE7B"/>
      </colorScale>
    </cfRule>
  </conditionalFormatting>
  <conditionalFormatting sqref="AA28:AI28">
    <cfRule type="colorScale" priority="168">
      <colorScale>
        <cfvo type="min"/>
        <cfvo type="max"/>
        <color rgb="FFFCFCFF"/>
        <color rgb="FF63BE7B"/>
      </colorScale>
    </cfRule>
  </conditionalFormatting>
  <conditionalFormatting sqref="AA30:AI30">
    <cfRule type="colorScale" priority="167">
      <colorScale>
        <cfvo type="min"/>
        <cfvo type="max"/>
        <color rgb="FFFCFCFF"/>
        <color rgb="FF63BE7B"/>
      </colorScale>
    </cfRule>
  </conditionalFormatting>
  <conditionalFormatting sqref="AA29:AI29">
    <cfRule type="colorScale" priority="166">
      <colorScale>
        <cfvo type="min"/>
        <cfvo type="max"/>
        <color rgb="FFFCFCFF"/>
        <color rgb="FF63BE7B"/>
      </colorScale>
    </cfRule>
  </conditionalFormatting>
  <conditionalFormatting sqref="AA31:AI31">
    <cfRule type="colorScale" priority="165">
      <colorScale>
        <cfvo type="min"/>
        <cfvo type="max"/>
        <color rgb="FFFCFCFF"/>
        <color rgb="FF63BE7B"/>
      </colorScale>
    </cfRule>
  </conditionalFormatting>
  <conditionalFormatting sqref="AA32:AI32">
    <cfRule type="colorScale" priority="164">
      <colorScale>
        <cfvo type="min"/>
        <cfvo type="max"/>
        <color rgb="FFFCFCFF"/>
        <color rgb="FF63BE7B"/>
      </colorScale>
    </cfRule>
  </conditionalFormatting>
  <conditionalFormatting sqref="AA33:AI33">
    <cfRule type="colorScale" priority="163">
      <colorScale>
        <cfvo type="min"/>
        <cfvo type="max"/>
        <color rgb="FFFCFCFF"/>
        <color rgb="FF63BE7B"/>
      </colorScale>
    </cfRule>
  </conditionalFormatting>
  <conditionalFormatting sqref="AA35:AI35">
    <cfRule type="colorScale" priority="162">
      <colorScale>
        <cfvo type="min"/>
        <cfvo type="max"/>
        <color rgb="FFFCFCFF"/>
        <color rgb="FF63BE7B"/>
      </colorScale>
    </cfRule>
  </conditionalFormatting>
  <conditionalFormatting sqref="AA34:AI34">
    <cfRule type="colorScale" priority="161">
      <colorScale>
        <cfvo type="min"/>
        <cfvo type="max"/>
        <color rgb="FFFCFCFF"/>
        <color rgb="FF63BE7B"/>
      </colorScale>
    </cfRule>
  </conditionalFormatting>
  <conditionalFormatting sqref="AA36:AI36">
    <cfRule type="colorScale" priority="160">
      <colorScale>
        <cfvo type="min"/>
        <cfvo type="max"/>
        <color rgb="FFFCFCFF"/>
        <color rgb="FF63BE7B"/>
      </colorScale>
    </cfRule>
  </conditionalFormatting>
  <conditionalFormatting sqref="AA37:AI37">
    <cfRule type="colorScale" priority="159">
      <colorScale>
        <cfvo type="min"/>
        <cfvo type="max"/>
        <color rgb="FFFCFCFF"/>
        <color rgb="FF63BE7B"/>
      </colorScale>
    </cfRule>
  </conditionalFormatting>
  <conditionalFormatting sqref="AA38:AI38">
    <cfRule type="colorScale" priority="158">
      <colorScale>
        <cfvo type="min"/>
        <cfvo type="max"/>
        <color rgb="FFFCFCFF"/>
        <color rgb="FF63BE7B"/>
      </colorScale>
    </cfRule>
  </conditionalFormatting>
  <conditionalFormatting sqref="AA39:AI39">
    <cfRule type="colorScale" priority="157">
      <colorScale>
        <cfvo type="min"/>
        <cfvo type="max"/>
        <color rgb="FFFCFCFF"/>
        <color rgb="FF63BE7B"/>
      </colorScale>
    </cfRule>
  </conditionalFormatting>
  <conditionalFormatting sqref="AA41:AI41">
    <cfRule type="colorScale" priority="156">
      <colorScale>
        <cfvo type="min"/>
        <cfvo type="max"/>
        <color rgb="FFFCFCFF"/>
        <color rgb="FF63BE7B"/>
      </colorScale>
    </cfRule>
  </conditionalFormatting>
  <conditionalFormatting sqref="AA40:AI40">
    <cfRule type="colorScale" priority="155">
      <colorScale>
        <cfvo type="min"/>
        <cfvo type="max"/>
        <color rgb="FFFCFCFF"/>
        <color rgb="FF63BE7B"/>
      </colorScale>
    </cfRule>
  </conditionalFormatting>
  <conditionalFormatting sqref="AA42:AI42">
    <cfRule type="colorScale" priority="154">
      <colorScale>
        <cfvo type="min"/>
        <cfvo type="max"/>
        <color rgb="FFFCFCFF"/>
        <color rgb="FF63BE7B"/>
      </colorScale>
    </cfRule>
  </conditionalFormatting>
  <conditionalFormatting sqref="AA43:AI43">
    <cfRule type="colorScale" priority="153">
      <colorScale>
        <cfvo type="min"/>
        <cfvo type="max"/>
        <color rgb="FFFCFCFF"/>
        <color rgb="FF63BE7B"/>
      </colorScale>
    </cfRule>
  </conditionalFormatting>
  <conditionalFormatting sqref="AA45:AI45">
    <cfRule type="colorScale" priority="152">
      <colorScale>
        <cfvo type="min"/>
        <cfvo type="max"/>
        <color rgb="FFFCFCFF"/>
        <color rgb="FF63BE7B"/>
      </colorScale>
    </cfRule>
  </conditionalFormatting>
  <conditionalFormatting sqref="AA44:AI44">
    <cfRule type="colorScale" priority="151">
      <colorScale>
        <cfvo type="min"/>
        <cfvo type="max"/>
        <color rgb="FFFCFCFF"/>
        <color rgb="FF63BE7B"/>
      </colorScale>
    </cfRule>
  </conditionalFormatting>
  <conditionalFormatting sqref="AA46:AI46">
    <cfRule type="colorScale" priority="150">
      <colorScale>
        <cfvo type="min"/>
        <cfvo type="max"/>
        <color rgb="FFFCFCFF"/>
        <color rgb="FF63BE7B"/>
      </colorScale>
    </cfRule>
  </conditionalFormatting>
  <conditionalFormatting sqref="AA47:AI47">
    <cfRule type="colorScale" priority="149">
      <colorScale>
        <cfvo type="min"/>
        <cfvo type="max"/>
        <color rgb="FFFCFCFF"/>
        <color rgb="FF63BE7B"/>
      </colorScale>
    </cfRule>
  </conditionalFormatting>
  <conditionalFormatting sqref="AA48:AI48">
    <cfRule type="colorScale" priority="148">
      <colorScale>
        <cfvo type="min"/>
        <cfvo type="max"/>
        <color rgb="FFFCFCFF"/>
        <color rgb="FF63BE7B"/>
      </colorScale>
    </cfRule>
  </conditionalFormatting>
  <conditionalFormatting sqref="AA50:AI50">
    <cfRule type="colorScale" priority="147">
      <colorScale>
        <cfvo type="min"/>
        <cfvo type="max"/>
        <color rgb="FFFCFCFF"/>
        <color rgb="FF63BE7B"/>
      </colorScale>
    </cfRule>
  </conditionalFormatting>
  <conditionalFormatting sqref="AA49:AI49">
    <cfRule type="colorScale" priority="146">
      <colorScale>
        <cfvo type="min"/>
        <cfvo type="max"/>
        <color rgb="FFFCFCFF"/>
        <color rgb="FF63BE7B"/>
      </colorScale>
    </cfRule>
  </conditionalFormatting>
  <conditionalFormatting sqref="AA51:AI51">
    <cfRule type="colorScale" priority="145">
      <colorScale>
        <cfvo type="min"/>
        <cfvo type="max"/>
        <color rgb="FFFCFCFF"/>
        <color rgb="FF63BE7B"/>
      </colorScale>
    </cfRule>
  </conditionalFormatting>
  <conditionalFormatting sqref="AM5:AU15">
    <cfRule type="colorScale" priority="141">
      <colorScale>
        <cfvo type="min"/>
        <cfvo type="max"/>
        <color rgb="FFFCFCFF"/>
        <color rgb="FFF8696B"/>
      </colorScale>
    </cfRule>
  </conditionalFormatting>
  <conditionalFormatting sqref="AM16:AU25">
    <cfRule type="colorScale" priority="142">
      <colorScale>
        <cfvo type="min"/>
        <cfvo type="max"/>
        <color rgb="FFFCFCFF"/>
        <color rgb="FF63BE7B"/>
      </colorScale>
    </cfRule>
  </conditionalFormatting>
  <conditionalFormatting sqref="AM26:AU42">
    <cfRule type="colorScale" priority="140">
      <colorScale>
        <cfvo type="min"/>
        <cfvo type="max"/>
        <color rgb="FFFCFCFF"/>
        <color rgb="FFF8696B"/>
      </colorScale>
    </cfRule>
  </conditionalFormatting>
  <conditionalFormatting sqref="AM53:AU58">
    <cfRule type="colorScale" priority="139">
      <colorScale>
        <cfvo type="min"/>
        <cfvo type="max"/>
        <color rgb="FFFCFCFF"/>
        <color rgb="FF63BE7B"/>
      </colorScale>
    </cfRule>
  </conditionalFormatting>
  <conditionalFormatting sqref="AM71:AU76">
    <cfRule type="colorScale" priority="138">
      <colorScale>
        <cfvo type="min"/>
        <cfvo type="max"/>
        <color rgb="FFFCFCFF"/>
        <color rgb="FF63BE7B"/>
      </colorScale>
    </cfRule>
  </conditionalFormatting>
  <conditionalFormatting sqref="AM46:AU52">
    <cfRule type="colorScale" priority="137">
      <colorScale>
        <cfvo type="min"/>
        <cfvo type="max"/>
        <color rgb="FFFCFCFF"/>
        <color rgb="FFF8696B"/>
      </colorScale>
    </cfRule>
  </conditionalFormatting>
  <conditionalFormatting sqref="AM61:AU70">
    <cfRule type="colorScale" priority="136">
      <colorScale>
        <cfvo type="min"/>
        <cfvo type="max"/>
        <color rgb="FFFCFCFF"/>
        <color rgb="FFF8696B"/>
      </colorScale>
    </cfRule>
  </conditionalFormatting>
  <conditionalFormatting sqref="D5:L5">
    <cfRule type="colorScale" priority="135">
      <colorScale>
        <cfvo type="min"/>
        <cfvo type="max"/>
        <color rgb="FFFCFCFF"/>
        <color rgb="FF63BE7B"/>
      </colorScale>
    </cfRule>
  </conditionalFormatting>
  <conditionalFormatting sqref="D55:L58">
    <cfRule type="colorScale" priority="134">
      <colorScale>
        <cfvo type="min"/>
        <cfvo type="max"/>
        <color rgb="FFFCFCFF"/>
        <color rgb="FF63BE7B"/>
      </colorScale>
    </cfRule>
  </conditionalFormatting>
  <conditionalFormatting sqref="D6:L6">
    <cfRule type="colorScale" priority="133">
      <colorScale>
        <cfvo type="min"/>
        <cfvo type="max"/>
        <color rgb="FFFCFCFF"/>
        <color rgb="FF63BE7B"/>
      </colorScale>
    </cfRule>
  </conditionalFormatting>
  <conditionalFormatting sqref="D8:L8">
    <cfRule type="colorScale" priority="132">
      <colorScale>
        <cfvo type="min"/>
        <cfvo type="max"/>
        <color rgb="FFFCFCFF"/>
        <color rgb="FF63BE7B"/>
      </colorScale>
    </cfRule>
  </conditionalFormatting>
  <conditionalFormatting sqref="D7:L7">
    <cfRule type="colorScale" priority="131">
      <colorScale>
        <cfvo type="min"/>
        <cfvo type="max"/>
        <color rgb="FFFCFCFF"/>
        <color rgb="FF63BE7B"/>
      </colorScale>
    </cfRule>
  </conditionalFormatting>
  <conditionalFormatting sqref="D9:L9">
    <cfRule type="colorScale" priority="130">
      <colorScale>
        <cfvo type="min"/>
        <cfvo type="max"/>
        <color rgb="FFFCFCFF"/>
        <color rgb="FF63BE7B"/>
      </colorScale>
    </cfRule>
  </conditionalFormatting>
  <conditionalFormatting sqref="D10:L10">
    <cfRule type="colorScale" priority="129">
      <colorScale>
        <cfvo type="min"/>
        <cfvo type="max"/>
        <color rgb="FFFCFCFF"/>
        <color rgb="FF63BE7B"/>
      </colorScale>
    </cfRule>
  </conditionalFormatting>
  <conditionalFormatting sqref="D12:L12">
    <cfRule type="colorScale" priority="128">
      <colorScale>
        <cfvo type="min"/>
        <cfvo type="max"/>
        <color rgb="FFFCFCFF"/>
        <color rgb="FF63BE7B"/>
      </colorScale>
    </cfRule>
  </conditionalFormatting>
  <conditionalFormatting sqref="D11:L11">
    <cfRule type="colorScale" priority="127">
      <colorScale>
        <cfvo type="min"/>
        <cfvo type="max"/>
        <color rgb="FFFCFCFF"/>
        <color rgb="FF63BE7B"/>
      </colorScale>
    </cfRule>
  </conditionalFormatting>
  <conditionalFormatting sqref="D13:L13">
    <cfRule type="colorScale" priority="126">
      <colorScale>
        <cfvo type="min"/>
        <cfvo type="max"/>
        <color rgb="FFFCFCFF"/>
        <color rgb="FF63BE7B"/>
      </colorScale>
    </cfRule>
  </conditionalFormatting>
  <conditionalFormatting sqref="D14:L14">
    <cfRule type="colorScale" priority="125">
      <colorScale>
        <cfvo type="min"/>
        <cfvo type="max"/>
        <color rgb="FFFCFCFF"/>
        <color rgb="FF63BE7B"/>
      </colorScale>
    </cfRule>
  </conditionalFormatting>
  <conditionalFormatting sqref="D15:L15">
    <cfRule type="colorScale" priority="124">
      <colorScale>
        <cfvo type="min"/>
        <cfvo type="max"/>
        <color rgb="FFFCFCFF"/>
        <color rgb="FF63BE7B"/>
      </colorScale>
    </cfRule>
  </conditionalFormatting>
  <conditionalFormatting sqref="D17:L17">
    <cfRule type="colorScale" priority="123">
      <colorScale>
        <cfvo type="min"/>
        <cfvo type="max"/>
        <color rgb="FFFCFCFF"/>
        <color rgb="FF63BE7B"/>
      </colorScale>
    </cfRule>
  </conditionalFormatting>
  <conditionalFormatting sqref="D16:L16">
    <cfRule type="colorScale" priority="122">
      <colorScale>
        <cfvo type="min"/>
        <cfvo type="max"/>
        <color rgb="FFFCFCFF"/>
        <color rgb="FF63BE7B"/>
      </colorScale>
    </cfRule>
  </conditionalFormatting>
  <conditionalFormatting sqref="D18:L18">
    <cfRule type="colorScale" priority="121">
      <colorScale>
        <cfvo type="min"/>
        <cfvo type="max"/>
        <color rgb="FFFCFCFF"/>
        <color rgb="FF63BE7B"/>
      </colorScale>
    </cfRule>
  </conditionalFormatting>
  <conditionalFormatting sqref="D19:L19">
    <cfRule type="colorScale" priority="120">
      <colorScale>
        <cfvo type="min"/>
        <cfvo type="max"/>
        <color rgb="FFFCFCFF"/>
        <color rgb="FF63BE7B"/>
      </colorScale>
    </cfRule>
  </conditionalFormatting>
  <conditionalFormatting sqref="D21:L21">
    <cfRule type="colorScale" priority="119">
      <colorScale>
        <cfvo type="min"/>
        <cfvo type="max"/>
        <color rgb="FFFCFCFF"/>
        <color rgb="FF63BE7B"/>
      </colorScale>
    </cfRule>
  </conditionalFormatting>
  <conditionalFormatting sqref="D20:L20">
    <cfRule type="colorScale" priority="118">
      <colorScale>
        <cfvo type="min"/>
        <cfvo type="max"/>
        <color rgb="FFFCFCFF"/>
        <color rgb="FF63BE7B"/>
      </colorScale>
    </cfRule>
  </conditionalFormatting>
  <conditionalFormatting sqref="D22:L22">
    <cfRule type="colorScale" priority="117">
      <colorScale>
        <cfvo type="min"/>
        <cfvo type="max"/>
        <color rgb="FFFCFCFF"/>
        <color rgb="FF63BE7B"/>
      </colorScale>
    </cfRule>
  </conditionalFormatting>
  <conditionalFormatting sqref="D23:L23">
    <cfRule type="colorScale" priority="116">
      <colorScale>
        <cfvo type="min"/>
        <cfvo type="max"/>
        <color rgb="FFFCFCFF"/>
        <color rgb="FF63BE7B"/>
      </colorScale>
    </cfRule>
  </conditionalFormatting>
  <conditionalFormatting sqref="D24:L24">
    <cfRule type="colorScale" priority="115">
      <colorScale>
        <cfvo type="min"/>
        <cfvo type="max"/>
        <color rgb="FFFCFCFF"/>
        <color rgb="FF63BE7B"/>
      </colorScale>
    </cfRule>
  </conditionalFormatting>
  <conditionalFormatting sqref="D26:L26">
    <cfRule type="colorScale" priority="114">
      <colorScale>
        <cfvo type="min"/>
        <cfvo type="max"/>
        <color rgb="FFFCFCFF"/>
        <color rgb="FF63BE7B"/>
      </colorScale>
    </cfRule>
  </conditionalFormatting>
  <conditionalFormatting sqref="D25:L25">
    <cfRule type="colorScale" priority="113">
      <colorScale>
        <cfvo type="min"/>
        <cfvo type="max"/>
        <color rgb="FFFCFCFF"/>
        <color rgb="FF63BE7B"/>
      </colorScale>
    </cfRule>
  </conditionalFormatting>
  <conditionalFormatting sqref="D27:L27">
    <cfRule type="colorScale" priority="112">
      <colorScale>
        <cfvo type="min"/>
        <cfvo type="max"/>
        <color rgb="FFFCFCFF"/>
        <color rgb="FF63BE7B"/>
      </colorScale>
    </cfRule>
  </conditionalFormatting>
  <conditionalFormatting sqref="D28:L28">
    <cfRule type="colorScale" priority="111">
      <colorScale>
        <cfvo type="min"/>
        <cfvo type="max"/>
        <color rgb="FFFCFCFF"/>
        <color rgb="FF63BE7B"/>
      </colorScale>
    </cfRule>
  </conditionalFormatting>
  <conditionalFormatting sqref="D30:L30">
    <cfRule type="colorScale" priority="110">
      <colorScale>
        <cfvo type="min"/>
        <cfvo type="max"/>
        <color rgb="FFFCFCFF"/>
        <color rgb="FF63BE7B"/>
      </colorScale>
    </cfRule>
  </conditionalFormatting>
  <conditionalFormatting sqref="D29:L29">
    <cfRule type="colorScale" priority="109">
      <colorScale>
        <cfvo type="min"/>
        <cfvo type="max"/>
        <color rgb="FFFCFCFF"/>
        <color rgb="FF63BE7B"/>
      </colorScale>
    </cfRule>
  </conditionalFormatting>
  <conditionalFormatting sqref="D31:L31">
    <cfRule type="colorScale" priority="108">
      <colorScale>
        <cfvo type="min"/>
        <cfvo type="max"/>
        <color rgb="FFFCFCFF"/>
        <color rgb="FF63BE7B"/>
      </colorScale>
    </cfRule>
  </conditionalFormatting>
  <conditionalFormatting sqref="D32:L32">
    <cfRule type="colorScale" priority="107">
      <colorScale>
        <cfvo type="min"/>
        <cfvo type="max"/>
        <color rgb="FFFCFCFF"/>
        <color rgb="FF63BE7B"/>
      </colorScale>
    </cfRule>
  </conditionalFormatting>
  <conditionalFormatting sqref="D33:L33">
    <cfRule type="colorScale" priority="106">
      <colorScale>
        <cfvo type="min"/>
        <cfvo type="max"/>
        <color rgb="FFFCFCFF"/>
        <color rgb="FF63BE7B"/>
      </colorScale>
    </cfRule>
  </conditionalFormatting>
  <conditionalFormatting sqref="D35:L35">
    <cfRule type="colorScale" priority="105">
      <colorScale>
        <cfvo type="min"/>
        <cfvo type="max"/>
        <color rgb="FFFCFCFF"/>
        <color rgb="FF63BE7B"/>
      </colorScale>
    </cfRule>
  </conditionalFormatting>
  <conditionalFormatting sqref="D34:L34">
    <cfRule type="colorScale" priority="104">
      <colorScale>
        <cfvo type="min"/>
        <cfvo type="max"/>
        <color rgb="FFFCFCFF"/>
        <color rgb="FF63BE7B"/>
      </colorScale>
    </cfRule>
  </conditionalFormatting>
  <conditionalFormatting sqref="D36:L36">
    <cfRule type="colorScale" priority="103">
      <colorScale>
        <cfvo type="min"/>
        <cfvo type="max"/>
        <color rgb="FFFCFCFF"/>
        <color rgb="FF63BE7B"/>
      </colorScale>
    </cfRule>
  </conditionalFormatting>
  <conditionalFormatting sqref="D37:L37">
    <cfRule type="colorScale" priority="102">
      <colorScale>
        <cfvo type="min"/>
        <cfvo type="max"/>
        <color rgb="FFFCFCFF"/>
        <color rgb="FF63BE7B"/>
      </colorScale>
    </cfRule>
  </conditionalFormatting>
  <conditionalFormatting sqref="D38:L38 D53:L53">
    <cfRule type="colorScale" priority="101">
      <colorScale>
        <cfvo type="min"/>
        <cfvo type="max"/>
        <color rgb="FFFCFCFF"/>
        <color rgb="FF63BE7B"/>
      </colorScale>
    </cfRule>
  </conditionalFormatting>
  <conditionalFormatting sqref="D39:L39 D54:L54">
    <cfRule type="colorScale" priority="100">
      <colorScale>
        <cfvo type="min"/>
        <cfvo type="max"/>
        <color rgb="FFFCFCFF"/>
        <color rgb="FF63BE7B"/>
      </colorScale>
    </cfRule>
  </conditionalFormatting>
  <conditionalFormatting sqref="D41:L41">
    <cfRule type="colorScale" priority="99">
      <colorScale>
        <cfvo type="min"/>
        <cfvo type="max"/>
        <color rgb="FFFCFCFF"/>
        <color rgb="FF63BE7B"/>
      </colorScale>
    </cfRule>
  </conditionalFormatting>
  <conditionalFormatting sqref="D40:L40">
    <cfRule type="colorScale" priority="98">
      <colorScale>
        <cfvo type="min"/>
        <cfvo type="max"/>
        <color rgb="FFFCFCFF"/>
        <color rgb="FF63BE7B"/>
      </colorScale>
    </cfRule>
  </conditionalFormatting>
  <conditionalFormatting sqref="D42:L42">
    <cfRule type="colorScale" priority="97">
      <colorScale>
        <cfvo type="min"/>
        <cfvo type="max"/>
        <color rgb="FFFCFCFF"/>
        <color rgb="FF63BE7B"/>
      </colorScale>
    </cfRule>
  </conditionalFormatting>
  <conditionalFormatting sqref="D43:L43">
    <cfRule type="colorScale" priority="96">
      <colorScale>
        <cfvo type="min"/>
        <cfvo type="max"/>
        <color rgb="FFFCFCFF"/>
        <color rgb="FF63BE7B"/>
      </colorScale>
    </cfRule>
  </conditionalFormatting>
  <conditionalFormatting sqref="D45:L45">
    <cfRule type="colorScale" priority="95">
      <colorScale>
        <cfvo type="min"/>
        <cfvo type="max"/>
        <color rgb="FFFCFCFF"/>
        <color rgb="FF63BE7B"/>
      </colorScale>
    </cfRule>
  </conditionalFormatting>
  <conditionalFormatting sqref="D44:L44">
    <cfRule type="colorScale" priority="94">
      <colorScale>
        <cfvo type="min"/>
        <cfvo type="max"/>
        <color rgb="FFFCFCFF"/>
        <color rgb="FF63BE7B"/>
      </colorScale>
    </cfRule>
  </conditionalFormatting>
  <conditionalFormatting sqref="D46:L46">
    <cfRule type="colorScale" priority="93">
      <colorScale>
        <cfvo type="min"/>
        <cfvo type="max"/>
        <color rgb="FFFCFCFF"/>
        <color rgb="FF63BE7B"/>
      </colorScale>
    </cfRule>
  </conditionalFormatting>
  <conditionalFormatting sqref="D47:L47">
    <cfRule type="colorScale" priority="92">
      <colorScale>
        <cfvo type="min"/>
        <cfvo type="max"/>
        <color rgb="FFFCFCFF"/>
        <color rgb="FF63BE7B"/>
      </colorScale>
    </cfRule>
  </conditionalFormatting>
  <conditionalFormatting sqref="D48:L48">
    <cfRule type="colorScale" priority="91">
      <colorScale>
        <cfvo type="min"/>
        <cfvo type="max"/>
        <color rgb="FFFCFCFF"/>
        <color rgb="FF63BE7B"/>
      </colorScale>
    </cfRule>
  </conditionalFormatting>
  <conditionalFormatting sqref="D50:L50">
    <cfRule type="colorScale" priority="90">
      <colorScale>
        <cfvo type="min"/>
        <cfvo type="max"/>
        <color rgb="FFFCFCFF"/>
        <color rgb="FF63BE7B"/>
      </colorScale>
    </cfRule>
  </conditionalFormatting>
  <conditionalFormatting sqref="D49:L49">
    <cfRule type="colorScale" priority="89">
      <colorScale>
        <cfvo type="min"/>
        <cfvo type="max"/>
        <color rgb="FFFCFCFF"/>
        <color rgb="FF63BE7B"/>
      </colorScale>
    </cfRule>
  </conditionalFormatting>
  <conditionalFormatting sqref="D51:L51">
    <cfRule type="colorScale" priority="88">
      <colorScale>
        <cfvo type="min"/>
        <cfvo type="max"/>
        <color rgb="FFFCFCFF"/>
        <color rgb="FF63BE7B"/>
      </colorScale>
    </cfRule>
  </conditionalFormatting>
  <conditionalFormatting sqref="D52:L52">
    <cfRule type="colorScale" priority="87">
      <colorScale>
        <cfvo type="min"/>
        <cfvo type="max"/>
        <color rgb="FFFCFCFF"/>
        <color rgb="FF63BE7B"/>
      </colorScale>
    </cfRule>
  </conditionalFormatting>
  <conditionalFormatting sqref="D62:L62">
    <cfRule type="colorScale" priority="84">
      <colorScale>
        <cfvo type="min"/>
        <cfvo type="max"/>
        <color rgb="FFFCFCFF"/>
        <color rgb="FF63BE7B"/>
      </colorScale>
    </cfRule>
  </conditionalFormatting>
  <conditionalFormatting sqref="D61:L61">
    <cfRule type="colorScale" priority="83">
      <colorScale>
        <cfvo type="min"/>
        <cfvo type="max"/>
        <color rgb="FFFCFCFF"/>
        <color rgb="FF63BE7B"/>
      </colorScale>
    </cfRule>
  </conditionalFormatting>
  <conditionalFormatting sqref="D63:L63">
    <cfRule type="colorScale" priority="82">
      <colorScale>
        <cfvo type="min"/>
        <cfvo type="max"/>
        <color rgb="FFFCFCFF"/>
        <color rgb="FF63BE7B"/>
      </colorScale>
    </cfRule>
  </conditionalFormatting>
  <conditionalFormatting sqref="D64:L64">
    <cfRule type="colorScale" priority="81">
      <colorScale>
        <cfvo type="min"/>
        <cfvo type="max"/>
        <color rgb="FFFCFCFF"/>
        <color rgb="FF63BE7B"/>
      </colorScale>
    </cfRule>
  </conditionalFormatting>
  <conditionalFormatting sqref="D66:L66">
    <cfRule type="colorScale" priority="80">
      <colorScale>
        <cfvo type="min"/>
        <cfvo type="max"/>
        <color rgb="FFFCFCFF"/>
        <color rgb="FF63BE7B"/>
      </colorScale>
    </cfRule>
  </conditionalFormatting>
  <conditionalFormatting sqref="D65:L65">
    <cfRule type="colorScale" priority="79">
      <colorScale>
        <cfvo type="min"/>
        <cfvo type="max"/>
        <color rgb="FFFCFCFF"/>
        <color rgb="FF63BE7B"/>
      </colorScale>
    </cfRule>
  </conditionalFormatting>
  <conditionalFormatting sqref="D67:L67">
    <cfRule type="colorScale" priority="78">
      <colorScale>
        <cfvo type="min"/>
        <cfvo type="max"/>
        <color rgb="FFFCFCFF"/>
        <color rgb="FF63BE7B"/>
      </colorScale>
    </cfRule>
  </conditionalFormatting>
  <conditionalFormatting sqref="D68:L68">
    <cfRule type="colorScale" priority="77">
      <colorScale>
        <cfvo type="min"/>
        <cfvo type="max"/>
        <color rgb="FFFCFCFF"/>
        <color rgb="FF63BE7B"/>
      </colorScale>
    </cfRule>
  </conditionalFormatting>
  <conditionalFormatting sqref="D69:L69">
    <cfRule type="colorScale" priority="76">
      <colorScale>
        <cfvo type="min"/>
        <cfvo type="max"/>
        <color rgb="FFFCFCFF"/>
        <color rgb="FF63BE7B"/>
      </colorScale>
    </cfRule>
  </conditionalFormatting>
  <conditionalFormatting sqref="D71:L71">
    <cfRule type="colorScale" priority="75">
      <colorScale>
        <cfvo type="min"/>
        <cfvo type="max"/>
        <color rgb="FFFCFCFF"/>
        <color rgb="FF63BE7B"/>
      </colorScale>
    </cfRule>
  </conditionalFormatting>
  <conditionalFormatting sqref="D70:L70">
    <cfRule type="colorScale" priority="74">
      <colorScale>
        <cfvo type="min"/>
        <cfvo type="max"/>
        <color rgb="FFFCFCFF"/>
        <color rgb="FF63BE7B"/>
      </colorScale>
    </cfRule>
  </conditionalFormatting>
  <conditionalFormatting sqref="D72:L72">
    <cfRule type="colorScale" priority="73">
      <colorScale>
        <cfvo type="min"/>
        <cfvo type="max"/>
        <color rgb="FFFCFCFF"/>
        <color rgb="FF63BE7B"/>
      </colorScale>
    </cfRule>
  </conditionalFormatting>
  <conditionalFormatting sqref="D73:L73">
    <cfRule type="colorScale" priority="72">
      <colorScale>
        <cfvo type="min"/>
        <cfvo type="max"/>
        <color rgb="FFFCFCFF"/>
        <color rgb="FF63BE7B"/>
      </colorScale>
    </cfRule>
  </conditionalFormatting>
  <conditionalFormatting sqref="D75:L75">
    <cfRule type="colorScale" priority="71">
      <colorScale>
        <cfvo type="min"/>
        <cfvo type="max"/>
        <color rgb="FFFCFCFF"/>
        <color rgb="FF63BE7B"/>
      </colorScale>
    </cfRule>
  </conditionalFormatting>
  <conditionalFormatting sqref="D74:L74">
    <cfRule type="colorScale" priority="70">
      <colorScale>
        <cfvo type="min"/>
        <cfvo type="max"/>
        <color rgb="FFFCFCFF"/>
        <color rgb="FF63BE7B"/>
      </colorScale>
    </cfRule>
  </conditionalFormatting>
  <conditionalFormatting sqref="D76:L76">
    <cfRule type="colorScale" priority="69">
      <colorScale>
        <cfvo type="min"/>
        <cfvo type="max"/>
        <color rgb="FFFCFCFF"/>
        <color rgb="FF63BE7B"/>
      </colorScale>
    </cfRule>
  </conditionalFormatting>
  <conditionalFormatting sqref="Z76:AI76">
    <cfRule type="colorScale" priority="61">
      <colorScale>
        <cfvo type="min"/>
        <cfvo type="max"/>
        <color rgb="FFFCFCFF"/>
        <color rgb="FF63BE7B"/>
      </colorScale>
    </cfRule>
  </conditionalFormatting>
  <conditionalFormatting sqref="AA75:AI75">
    <cfRule type="colorScale" priority="60">
      <colorScale>
        <cfvo type="min"/>
        <cfvo type="max"/>
        <color rgb="FFFCFCFF"/>
        <color rgb="FF63BE7B"/>
      </colorScale>
    </cfRule>
  </conditionalFormatting>
  <conditionalFormatting sqref="AA74:AI74">
    <cfRule type="colorScale" priority="59">
      <colorScale>
        <cfvo type="min"/>
        <cfvo type="max"/>
        <color rgb="FFFCFCFF"/>
        <color rgb="FF63BE7B"/>
      </colorScale>
    </cfRule>
  </conditionalFormatting>
  <conditionalFormatting sqref="AA73:AI73">
    <cfRule type="colorScale" priority="58">
      <colorScale>
        <cfvo type="min"/>
        <cfvo type="max"/>
        <color rgb="FFFCFCFF"/>
        <color rgb="FF63BE7B"/>
      </colorScale>
    </cfRule>
  </conditionalFormatting>
  <conditionalFormatting sqref="AA72:AI72">
    <cfRule type="colorScale" priority="57">
      <colorScale>
        <cfvo type="min"/>
        <cfvo type="max"/>
        <color rgb="FFFCFCFF"/>
        <color rgb="FF63BE7B"/>
      </colorScale>
    </cfRule>
  </conditionalFormatting>
  <conditionalFormatting sqref="AA71:AI71">
    <cfRule type="colorScale" priority="56">
      <colorScale>
        <cfvo type="min"/>
        <cfvo type="max"/>
        <color rgb="FFFCFCFF"/>
        <color rgb="FF63BE7B"/>
      </colorScale>
    </cfRule>
  </conditionalFormatting>
  <conditionalFormatting sqref="AA70:AI70">
    <cfRule type="colorScale" priority="55">
      <colorScale>
        <cfvo type="min"/>
        <cfvo type="max"/>
        <color rgb="FFFCFCFF"/>
        <color rgb="FF63BE7B"/>
      </colorScale>
    </cfRule>
  </conditionalFormatting>
  <conditionalFormatting sqref="AA69:AI69">
    <cfRule type="colorScale" priority="54">
      <colorScale>
        <cfvo type="min"/>
        <cfvo type="max"/>
        <color rgb="FFFCFCFF"/>
        <color rgb="FF63BE7B"/>
      </colorScale>
    </cfRule>
  </conditionalFormatting>
  <conditionalFormatting sqref="AA68:AI68">
    <cfRule type="colorScale" priority="53">
      <colorScale>
        <cfvo type="min"/>
        <cfvo type="max"/>
        <color rgb="FFFCFCFF"/>
        <color rgb="FF63BE7B"/>
      </colorScale>
    </cfRule>
  </conditionalFormatting>
  <conditionalFormatting sqref="AA67:AI67">
    <cfRule type="colorScale" priority="52">
      <colorScale>
        <cfvo type="min"/>
        <cfvo type="max"/>
        <color rgb="FFFCFCFF"/>
        <color rgb="FF63BE7B"/>
      </colorScale>
    </cfRule>
  </conditionalFormatting>
  <conditionalFormatting sqref="AA66:AI66">
    <cfRule type="colorScale" priority="51">
      <colorScale>
        <cfvo type="min"/>
        <cfvo type="max"/>
        <color rgb="FFFCFCFF"/>
        <color rgb="FF63BE7B"/>
      </colorScale>
    </cfRule>
  </conditionalFormatting>
  <conditionalFormatting sqref="AA65:AI65">
    <cfRule type="colorScale" priority="50">
      <colorScale>
        <cfvo type="min"/>
        <cfvo type="max"/>
        <color rgb="FFFCFCFF"/>
        <color rgb="FF63BE7B"/>
      </colorScale>
    </cfRule>
  </conditionalFormatting>
  <conditionalFormatting sqref="AA64:AI64">
    <cfRule type="colorScale" priority="49">
      <colorScale>
        <cfvo type="min"/>
        <cfvo type="max"/>
        <color rgb="FFFCFCFF"/>
        <color rgb="FF63BE7B"/>
      </colorScale>
    </cfRule>
  </conditionalFormatting>
  <conditionalFormatting sqref="AA63:AI63">
    <cfRule type="colorScale" priority="48">
      <colorScale>
        <cfvo type="min"/>
        <cfvo type="max"/>
        <color rgb="FFFCFCFF"/>
        <color rgb="FF63BE7B"/>
      </colorScale>
    </cfRule>
  </conditionalFormatting>
  <conditionalFormatting sqref="AA62:AI62">
    <cfRule type="colorScale" priority="47">
      <colorScale>
        <cfvo type="min"/>
        <cfvo type="max"/>
        <color rgb="FFFCFCFF"/>
        <color rgb="FF63BE7B"/>
      </colorScale>
    </cfRule>
  </conditionalFormatting>
  <conditionalFormatting sqref="AA61:AI61">
    <cfRule type="colorScale" priority="46">
      <colorScale>
        <cfvo type="min"/>
        <cfvo type="max"/>
        <color rgb="FFFCFCFF"/>
        <color rgb="FF63BE7B"/>
      </colorScale>
    </cfRule>
  </conditionalFormatting>
  <conditionalFormatting sqref="AA58:AI58">
    <cfRule type="colorScale" priority="44">
      <colorScale>
        <cfvo type="min"/>
        <cfvo type="max"/>
        <color rgb="FFFCFCFF"/>
        <color rgb="FF63BE7B"/>
      </colorScale>
    </cfRule>
  </conditionalFormatting>
  <conditionalFormatting sqref="AA57:AI57">
    <cfRule type="colorScale" priority="43">
      <colorScale>
        <cfvo type="min"/>
        <cfvo type="max"/>
        <color rgb="FFFCFCFF"/>
        <color rgb="FF63BE7B"/>
      </colorScale>
    </cfRule>
  </conditionalFormatting>
  <conditionalFormatting sqref="AA56:AI56">
    <cfRule type="colorScale" priority="42">
      <colorScale>
        <cfvo type="min"/>
        <cfvo type="max"/>
        <color rgb="FFFCFCFF"/>
        <color rgb="FF63BE7B"/>
      </colorScale>
    </cfRule>
  </conditionalFormatting>
  <conditionalFormatting sqref="AA55:AI55">
    <cfRule type="colorScale" priority="41">
      <colorScale>
        <cfvo type="min"/>
        <cfvo type="max"/>
        <color rgb="FFFCFCFF"/>
        <color rgb="FF63BE7B"/>
      </colorScale>
    </cfRule>
  </conditionalFormatting>
  <conditionalFormatting sqref="AA54:AI54">
    <cfRule type="colorScale" priority="40">
      <colorScale>
        <cfvo type="min"/>
        <cfvo type="max"/>
        <color rgb="FFFCFCFF"/>
        <color rgb="FF63BE7B"/>
      </colorScale>
    </cfRule>
  </conditionalFormatting>
  <conditionalFormatting sqref="AA53:AI53">
    <cfRule type="colorScale" priority="39">
      <colorScale>
        <cfvo type="min"/>
        <cfvo type="max"/>
        <color rgb="FFFCFCFF"/>
        <color rgb="FF63BE7B"/>
      </colorScale>
    </cfRule>
  </conditionalFormatting>
  <conditionalFormatting sqref="AA52:AI52">
    <cfRule type="colorScale" priority="38">
      <colorScale>
        <cfvo type="min"/>
        <cfvo type="max"/>
        <color rgb="FFFCFCFF"/>
        <color rgb="FF63BE7B"/>
      </colorScale>
    </cfRule>
  </conditionalFormatting>
  <conditionalFormatting sqref="AA60:AI60">
    <cfRule type="colorScale" priority="37">
      <colorScale>
        <cfvo type="min"/>
        <cfvo type="max"/>
        <color rgb="FFFCFCFF"/>
        <color rgb="FF63BE7B"/>
      </colorScale>
    </cfRule>
  </conditionalFormatting>
  <conditionalFormatting sqref="O43:W43">
    <cfRule type="colorScale" priority="36">
      <colorScale>
        <cfvo type="min"/>
        <cfvo type="max"/>
        <color rgb="FFFCFCFF"/>
        <color rgb="FFF8696B"/>
      </colorScale>
    </cfRule>
  </conditionalFormatting>
  <conditionalFormatting sqref="O44:W44">
    <cfRule type="colorScale" priority="35">
      <colorScale>
        <cfvo type="min"/>
        <cfvo type="max"/>
        <color rgb="FFFCFCFF"/>
        <color rgb="FFF8696B"/>
      </colorScale>
    </cfRule>
  </conditionalFormatting>
  <conditionalFormatting sqref="O45:W45">
    <cfRule type="colorScale" priority="34">
      <colorScale>
        <cfvo type="min"/>
        <cfvo type="max"/>
        <color rgb="FFFCFCFF"/>
        <color rgb="FFF8696B"/>
      </colorScale>
    </cfRule>
  </conditionalFormatting>
  <conditionalFormatting sqref="O46:W46">
    <cfRule type="colorScale" priority="33">
      <colorScale>
        <cfvo type="min"/>
        <cfvo type="max"/>
        <color rgb="FFFCFCFF"/>
        <color rgb="FFF8696B"/>
      </colorScale>
    </cfRule>
  </conditionalFormatting>
  <conditionalFormatting sqref="O47:W47">
    <cfRule type="colorScale" priority="32">
      <colorScale>
        <cfvo type="min"/>
        <cfvo type="max"/>
        <color rgb="FFFCFCFF"/>
        <color rgb="FFF8696B"/>
      </colorScale>
    </cfRule>
  </conditionalFormatting>
  <conditionalFormatting sqref="O48:W48">
    <cfRule type="colorScale" priority="31">
      <colorScale>
        <cfvo type="min"/>
        <cfvo type="max"/>
        <color rgb="FFFCFCFF"/>
        <color rgb="FFF8696B"/>
      </colorScale>
    </cfRule>
  </conditionalFormatting>
  <conditionalFormatting sqref="O49:W49">
    <cfRule type="colorScale" priority="30">
      <colorScale>
        <cfvo type="min"/>
        <cfvo type="max"/>
        <color rgb="FFFCFCFF"/>
        <color rgb="FFF8696B"/>
      </colorScale>
    </cfRule>
  </conditionalFormatting>
  <conditionalFormatting sqref="BH39:BH45">
    <cfRule type="colorScale" priority="29">
      <colorScale>
        <cfvo type="min"/>
        <cfvo type="max"/>
        <color rgb="FFFCFCFF"/>
        <color rgb="FF63BE7B"/>
      </colorScale>
    </cfRule>
  </conditionalFormatting>
  <conditionalFormatting sqref="AW53:AW59 AW61">
    <cfRule type="colorScale" priority="28">
      <colorScale>
        <cfvo type="min"/>
        <cfvo type="max"/>
        <color rgb="FFFCFCFF"/>
        <color rgb="FFF8696B"/>
      </colorScale>
    </cfRule>
  </conditionalFormatting>
  <conditionalFormatting sqref="AX39:BF39">
    <cfRule type="colorScale" priority="27">
      <colorScale>
        <cfvo type="min"/>
        <cfvo type="max"/>
        <color rgb="FFFCFCFF"/>
        <color rgb="FFF8696B"/>
      </colorScale>
    </cfRule>
  </conditionalFormatting>
  <conditionalFormatting sqref="AX40:BF40">
    <cfRule type="colorScale" priority="26">
      <colorScale>
        <cfvo type="min"/>
        <cfvo type="max"/>
        <color rgb="FFFCFCFF"/>
        <color rgb="FFF8696B"/>
      </colorScale>
    </cfRule>
  </conditionalFormatting>
  <conditionalFormatting sqref="AX41:BF41">
    <cfRule type="colorScale" priority="25">
      <colorScale>
        <cfvo type="min"/>
        <cfvo type="max"/>
        <color rgb="FFFCFCFF"/>
        <color rgb="FFF8696B"/>
      </colorScale>
    </cfRule>
  </conditionalFormatting>
  <conditionalFormatting sqref="AX42:BF42">
    <cfRule type="colorScale" priority="24">
      <colorScale>
        <cfvo type="min"/>
        <cfvo type="max"/>
        <color rgb="FFFCFCFF"/>
        <color rgb="FFF8696B"/>
      </colorScale>
    </cfRule>
  </conditionalFormatting>
  <conditionalFormatting sqref="AX44:BF44">
    <cfRule type="colorScale" priority="22">
      <colorScale>
        <cfvo type="min"/>
        <cfvo type="max"/>
        <color rgb="FFFCFCFF"/>
        <color rgb="FFF8696B"/>
      </colorScale>
    </cfRule>
  </conditionalFormatting>
  <conditionalFormatting sqref="AX45:BF45">
    <cfRule type="colorScale" priority="21">
      <colorScale>
        <cfvo type="min"/>
        <cfvo type="max"/>
        <color rgb="FFFCFCFF"/>
        <color rgb="FFF8696B"/>
      </colorScale>
    </cfRule>
  </conditionalFormatting>
  <conditionalFormatting sqref="AX64:BF64">
    <cfRule type="colorScale" priority="20">
      <colorScale>
        <cfvo type="min"/>
        <cfvo type="max"/>
        <color rgb="FFFCFCFF"/>
        <color rgb="FFF8696B"/>
      </colorScale>
    </cfRule>
  </conditionalFormatting>
  <conditionalFormatting sqref="AX65:BF65">
    <cfRule type="colorScale" priority="19">
      <colorScale>
        <cfvo type="min"/>
        <cfvo type="max"/>
        <color rgb="FFFCFCFF"/>
        <color rgb="FFF8696B"/>
      </colorScale>
    </cfRule>
  </conditionalFormatting>
  <conditionalFormatting sqref="AX66:BF66">
    <cfRule type="colorScale" priority="18">
      <colorScale>
        <cfvo type="min"/>
        <cfvo type="max"/>
        <color rgb="FFFCFCFF"/>
        <color rgb="FFF8696B"/>
      </colorScale>
    </cfRule>
  </conditionalFormatting>
  <conditionalFormatting sqref="AX67:BF67">
    <cfRule type="colorScale" priority="17">
      <colorScale>
        <cfvo type="min"/>
        <cfvo type="max"/>
        <color rgb="FFFCFCFF"/>
        <color rgb="FFF8696B"/>
      </colorScale>
    </cfRule>
  </conditionalFormatting>
  <conditionalFormatting sqref="AX68:BF68">
    <cfRule type="colorScale" priority="16">
      <colorScale>
        <cfvo type="min"/>
        <cfvo type="max"/>
        <color rgb="FFFCFCFF"/>
        <color rgb="FFF8696B"/>
      </colorScale>
    </cfRule>
  </conditionalFormatting>
  <conditionalFormatting sqref="AX69:BF69">
    <cfRule type="colorScale" priority="15">
      <colorScale>
        <cfvo type="min"/>
        <cfvo type="max"/>
        <color rgb="FFFCFCFF"/>
        <color rgb="FFF8696B"/>
      </colorScale>
    </cfRule>
  </conditionalFormatting>
  <conditionalFormatting sqref="AX70:BF70">
    <cfRule type="colorScale" priority="14">
      <colorScale>
        <cfvo type="min"/>
        <cfvo type="max"/>
        <color rgb="FFFCFCFF"/>
        <color rgb="FFF8696B"/>
      </colorScale>
    </cfRule>
  </conditionalFormatting>
  <conditionalFormatting sqref="AX53:BF53 BH53">
    <cfRule type="colorScale" priority="13">
      <colorScale>
        <cfvo type="min"/>
        <cfvo type="max"/>
        <color rgb="FFFCFCFF"/>
        <color rgb="FFF8696B"/>
      </colorScale>
    </cfRule>
  </conditionalFormatting>
  <conditionalFormatting sqref="AX54:BF54">
    <cfRule type="colorScale" priority="12">
      <colorScale>
        <cfvo type="min"/>
        <cfvo type="max"/>
        <color rgb="FFFCFCFF"/>
        <color rgb="FFF8696B"/>
      </colorScale>
    </cfRule>
  </conditionalFormatting>
  <conditionalFormatting sqref="AX55:BF55">
    <cfRule type="colorScale" priority="11">
      <colorScale>
        <cfvo type="min"/>
        <cfvo type="max"/>
        <color rgb="FFFCFCFF"/>
        <color rgb="FFF8696B"/>
      </colorScale>
    </cfRule>
  </conditionalFormatting>
  <conditionalFormatting sqref="AX56:BF56">
    <cfRule type="colorScale" priority="10">
      <colorScale>
        <cfvo type="min"/>
        <cfvo type="max"/>
        <color rgb="FFFCFCFF"/>
        <color rgb="FFF8696B"/>
      </colorScale>
    </cfRule>
  </conditionalFormatting>
  <conditionalFormatting sqref="AX57:BF57">
    <cfRule type="colorScale" priority="9">
      <colorScale>
        <cfvo type="min"/>
        <cfvo type="max"/>
        <color rgb="FFFCFCFF"/>
        <color rgb="FFF8696B"/>
      </colorScale>
    </cfRule>
  </conditionalFormatting>
  <conditionalFormatting sqref="AX58:BF58">
    <cfRule type="colorScale" priority="8">
      <colorScale>
        <cfvo type="min"/>
        <cfvo type="max"/>
        <color rgb="FFFCFCFF"/>
        <color rgb="FFF8696B"/>
      </colorScale>
    </cfRule>
  </conditionalFormatting>
  <conditionalFormatting sqref="AX59:BF59">
    <cfRule type="colorScale" priority="7">
      <colorScale>
        <cfvo type="min"/>
        <cfvo type="max"/>
        <color rgb="FFFCFCFF"/>
        <color rgb="FFF8696B"/>
      </colorScale>
    </cfRule>
  </conditionalFormatting>
  <conditionalFormatting sqref="AM78:AU87">
    <cfRule type="colorScale" priority="5">
      <colorScale>
        <cfvo type="min"/>
        <cfvo type="max"/>
        <color rgb="FFFCFCFF"/>
        <color rgb="FF63BE7B"/>
      </colorScale>
    </cfRule>
  </conditionalFormatting>
  <conditionalFormatting sqref="AM60:AU60">
    <cfRule type="colorScale" priority="3">
      <colorScale>
        <cfvo type="min"/>
        <cfvo type="max"/>
        <color rgb="FFFCFCFF"/>
        <color rgb="FF63BE7B"/>
      </colorScale>
    </cfRule>
  </conditionalFormatting>
  <conditionalFormatting sqref="Z78:Z87">
    <cfRule type="colorScale" priority="194">
      <colorScale>
        <cfvo type="min"/>
        <cfvo type="max"/>
        <color rgb="FFFCFCFF"/>
        <color rgb="FF63BE7B"/>
      </colorScale>
    </cfRule>
  </conditionalFormatting>
  <conditionalFormatting sqref="AM59:AU59">
    <cfRule type="colorScale" priority="2">
      <colorScale>
        <cfvo type="min"/>
        <cfvo type="max"/>
        <color rgb="FFFCFCFF"/>
        <color rgb="FF63BE7B"/>
      </colorScale>
    </cfRule>
  </conditionalFormatting>
  <conditionalFormatting sqref="AX43:BF43">
    <cfRule type="colorScale" priority="1">
      <colorScale>
        <cfvo type="min"/>
        <cfvo type="max"/>
        <color rgb="FFFCFCFF"/>
        <color rgb="FFF8696B"/>
      </colorScale>
    </cfRule>
  </conditionalFormatting>
  <pageMargins left="0.7" right="0.7" top="0.75" bottom="0.75" header="0.3" footer="0.3"/>
  <pageSetup paperSize="9" orientation="portrait" r:id="rId1"/>
  <drawing r:id="rId2"/>
  <legacyDrawing r:id="rId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R92"/>
  <sheetViews>
    <sheetView topLeftCell="G16" workbookViewId="0">
      <selection activeCell="N41" sqref="N41:W41"/>
    </sheetView>
  </sheetViews>
  <sheetFormatPr defaultRowHeight="15" x14ac:dyDescent="0.25"/>
  <cols>
    <col min="1" max="1" width="39.85546875" customWidth="1"/>
    <col min="13" max="13" width="9.140625" customWidth="1"/>
    <col min="14" max="14" width="13.140625" customWidth="1"/>
    <col min="15" max="15" width="11.5703125" customWidth="1"/>
    <col min="16" max="24" width="9.140625" customWidth="1"/>
    <col min="25" max="25" width="39.42578125" customWidth="1"/>
    <col min="26" max="26" width="14.5703125" customWidth="1"/>
    <col min="29" max="29" width="9" bestFit="1" customWidth="1"/>
    <col min="37" max="37" width="30.140625" customWidth="1"/>
    <col min="49" max="49" width="17.5703125" customWidth="1"/>
    <col min="50" max="50" width="12" bestFit="1" customWidth="1"/>
  </cols>
  <sheetData>
    <row r="1" spans="1:58" x14ac:dyDescent="0.25">
      <c r="A1" s="31" t="s">
        <v>111</v>
      </c>
      <c r="Y1" t="str">
        <f>A1</f>
        <v>Detached Buildings</v>
      </c>
      <c r="AK1" t="str">
        <f>Y1</f>
        <v>Detached Buildings</v>
      </c>
      <c r="AW1" t="str">
        <f>A1</f>
        <v>Detached Buildings</v>
      </c>
    </row>
    <row r="2" spans="1:58" ht="45.75" thickBot="1" x14ac:dyDescent="0.3">
      <c r="A2" s="1" t="s">
        <v>78</v>
      </c>
      <c r="B2" s="1" t="s">
        <v>79</v>
      </c>
      <c r="C2" s="2" t="s">
        <v>80</v>
      </c>
      <c r="D2" s="32"/>
      <c r="E2" s="33"/>
      <c r="F2" s="33"/>
      <c r="G2" s="34" t="str">
        <f>'2012'!D2</f>
        <v>Ownership level</v>
      </c>
      <c r="H2" s="33"/>
      <c r="I2" s="33"/>
      <c r="J2" s="33"/>
      <c r="K2" s="33"/>
      <c r="L2" s="19"/>
      <c r="N2" t="str">
        <f>A1</f>
        <v>Detached Buildings</v>
      </c>
      <c r="Y2" s="1" t="s">
        <v>78</v>
      </c>
      <c r="Z2" s="1" t="s">
        <v>79</v>
      </c>
      <c r="AA2" s="2"/>
      <c r="AD2" s="35" t="s">
        <v>105</v>
      </c>
      <c r="AK2" s="1" t="s">
        <v>78</v>
      </c>
      <c r="AL2" s="1" t="s">
        <v>79</v>
      </c>
      <c r="AN2" s="4"/>
      <c r="AO2" s="4"/>
      <c r="AP2" s="35" t="s">
        <v>96</v>
      </c>
      <c r="AQ2" s="4"/>
      <c r="AR2" s="4"/>
      <c r="AW2" s="1" t="s">
        <v>79</v>
      </c>
      <c r="AX2" s="37" t="s">
        <v>157</v>
      </c>
    </row>
    <row r="3" spans="1:58" ht="21" x14ac:dyDescent="0.25">
      <c r="C3" s="30" t="s">
        <v>113</v>
      </c>
      <c r="D3" s="30" t="s">
        <v>112</v>
      </c>
      <c r="E3" s="30" t="s">
        <v>112</v>
      </c>
      <c r="F3" s="30" t="s">
        <v>112</v>
      </c>
      <c r="G3" s="30" t="s">
        <v>112</v>
      </c>
      <c r="H3" s="30" t="s">
        <v>112</v>
      </c>
      <c r="I3" s="30" t="s">
        <v>112</v>
      </c>
      <c r="J3" s="30" t="s">
        <v>112</v>
      </c>
      <c r="K3" s="30" t="s">
        <v>112</v>
      </c>
      <c r="L3" s="30" t="s">
        <v>112</v>
      </c>
      <c r="N3" s="23" t="s">
        <v>88</v>
      </c>
      <c r="AA3" s="30" t="s">
        <v>115</v>
      </c>
      <c r="AB3" s="30" t="s">
        <v>115</v>
      </c>
      <c r="AC3" s="30" t="s">
        <v>115</v>
      </c>
      <c r="AD3" s="30" t="s">
        <v>115</v>
      </c>
      <c r="AE3" s="30" t="s">
        <v>115</v>
      </c>
      <c r="AF3" s="30" t="s">
        <v>115</v>
      </c>
      <c r="AG3" s="30" t="s">
        <v>115</v>
      </c>
      <c r="AH3" s="30" t="s">
        <v>115</v>
      </c>
      <c r="AI3" s="30" t="s">
        <v>115</v>
      </c>
      <c r="AM3" s="30" t="s">
        <v>115</v>
      </c>
      <c r="AN3" s="30" t="s">
        <v>115</v>
      </c>
      <c r="AO3" s="30" t="s">
        <v>115</v>
      </c>
      <c r="AP3" s="30" t="s">
        <v>115</v>
      </c>
      <c r="AQ3" s="30" t="s">
        <v>115</v>
      </c>
      <c r="AR3" s="30" t="s">
        <v>115</v>
      </c>
      <c r="AS3" s="30" t="s">
        <v>115</v>
      </c>
      <c r="AT3" s="30" t="s">
        <v>115</v>
      </c>
      <c r="AU3" s="30" t="s">
        <v>115</v>
      </c>
      <c r="AX3" s="30" t="s">
        <v>115</v>
      </c>
      <c r="AY3" s="30" t="s">
        <v>115</v>
      </c>
      <c r="AZ3" s="30" t="s">
        <v>115</v>
      </c>
      <c r="BA3" s="30" t="s">
        <v>115</v>
      </c>
      <c r="BB3" s="30" t="s">
        <v>115</v>
      </c>
      <c r="BC3" s="30" t="s">
        <v>115</v>
      </c>
      <c r="BD3" s="30" t="s">
        <v>115</v>
      </c>
      <c r="BE3" s="30" t="s">
        <v>115</v>
      </c>
      <c r="BF3" s="30" t="s">
        <v>115</v>
      </c>
    </row>
    <row r="4" spans="1:58" x14ac:dyDescent="0.25">
      <c r="D4" s="5">
        <v>2012</v>
      </c>
      <c r="E4" s="28">
        <v>2015</v>
      </c>
      <c r="F4" s="28">
        <v>2020</v>
      </c>
      <c r="G4" s="5">
        <v>2025</v>
      </c>
      <c r="H4" s="28">
        <v>2030</v>
      </c>
      <c r="I4" s="28">
        <v>2035</v>
      </c>
      <c r="J4" s="28">
        <v>2040</v>
      </c>
      <c r="K4" s="28">
        <v>2045</v>
      </c>
      <c r="L4" s="5">
        <v>2050</v>
      </c>
      <c r="N4" s="5" t="s">
        <v>101</v>
      </c>
      <c r="O4" s="5">
        <f t="shared" ref="O4:W4" si="0">D4</f>
        <v>2012</v>
      </c>
      <c r="P4" s="5">
        <f t="shared" si="0"/>
        <v>2015</v>
      </c>
      <c r="Q4" s="5">
        <f t="shared" si="0"/>
        <v>2020</v>
      </c>
      <c r="R4" s="5">
        <f t="shared" si="0"/>
        <v>2025</v>
      </c>
      <c r="S4" s="5">
        <f t="shared" si="0"/>
        <v>2030</v>
      </c>
      <c r="T4" s="5">
        <f t="shared" si="0"/>
        <v>2035</v>
      </c>
      <c r="U4" s="5">
        <f t="shared" si="0"/>
        <v>2040</v>
      </c>
      <c r="V4" s="5">
        <f t="shared" si="0"/>
        <v>2045</v>
      </c>
      <c r="W4" s="5">
        <f t="shared" si="0"/>
        <v>2050</v>
      </c>
      <c r="Y4" t="s">
        <v>104</v>
      </c>
      <c r="AA4">
        <f>O4</f>
        <v>2012</v>
      </c>
      <c r="AB4">
        <f t="shared" ref="AB4:AI4" si="1">P4</f>
        <v>2015</v>
      </c>
      <c r="AC4">
        <f t="shared" si="1"/>
        <v>2020</v>
      </c>
      <c r="AD4">
        <f t="shared" si="1"/>
        <v>2025</v>
      </c>
      <c r="AE4">
        <f t="shared" si="1"/>
        <v>2030</v>
      </c>
      <c r="AF4">
        <f t="shared" si="1"/>
        <v>2035</v>
      </c>
      <c r="AG4">
        <f t="shared" si="1"/>
        <v>2040</v>
      </c>
      <c r="AH4">
        <f t="shared" si="1"/>
        <v>2045</v>
      </c>
      <c r="AI4">
        <f t="shared" si="1"/>
        <v>2050</v>
      </c>
      <c r="AM4" s="30">
        <f>AA4</f>
        <v>2012</v>
      </c>
      <c r="AN4" s="30">
        <f t="shared" ref="AN4:AT4" si="2">AB4</f>
        <v>2015</v>
      </c>
      <c r="AO4" s="30">
        <f t="shared" si="2"/>
        <v>2020</v>
      </c>
      <c r="AP4" s="30">
        <f t="shared" si="2"/>
        <v>2025</v>
      </c>
      <c r="AQ4" s="30">
        <f t="shared" si="2"/>
        <v>2030</v>
      </c>
      <c r="AR4" s="30">
        <f t="shared" si="2"/>
        <v>2035</v>
      </c>
      <c r="AS4" s="30">
        <f t="shared" si="2"/>
        <v>2040</v>
      </c>
      <c r="AT4" s="30">
        <f t="shared" si="2"/>
        <v>2045</v>
      </c>
      <c r="AU4" s="30">
        <f>AI4</f>
        <v>2050</v>
      </c>
      <c r="AW4" s="5"/>
      <c r="AX4" s="30">
        <f>AM4</f>
        <v>2012</v>
      </c>
      <c r="AY4" s="30">
        <f t="shared" ref="AY4:BF4" si="3">AN4</f>
        <v>2015</v>
      </c>
      <c r="AZ4" s="30">
        <f t="shared" si="3"/>
        <v>2020</v>
      </c>
      <c r="BA4" s="30">
        <f t="shared" si="3"/>
        <v>2025</v>
      </c>
      <c r="BB4" s="30">
        <f t="shared" si="3"/>
        <v>2030</v>
      </c>
      <c r="BC4" s="30">
        <f t="shared" si="3"/>
        <v>2035</v>
      </c>
      <c r="BD4" s="30">
        <f t="shared" si="3"/>
        <v>2040</v>
      </c>
      <c r="BE4" s="30">
        <f t="shared" si="3"/>
        <v>2045</v>
      </c>
      <c r="BF4" s="30">
        <f t="shared" si="3"/>
        <v>2050</v>
      </c>
    </row>
    <row r="5" spans="1:58" x14ac:dyDescent="0.25">
      <c r="A5" t="str">
        <f>'2012'!A4</f>
        <v>All-in-one printer</v>
      </c>
      <c r="B5" t="str">
        <f>'2012'!B4</f>
        <v>Computers</v>
      </c>
      <c r="C5">
        <f>'2012'!C4</f>
        <v>4</v>
      </c>
      <c r="D5" s="8">
        <f>'2012'!F4</f>
        <v>81</v>
      </c>
      <c r="E5" s="8">
        <f>'2015'!F4</f>
        <v>86</v>
      </c>
      <c r="F5" s="8">
        <f>'2020'!F4</f>
        <v>89.12</v>
      </c>
      <c r="G5" s="8">
        <f>'2025'!F4</f>
        <v>89.83</v>
      </c>
      <c r="H5" s="8">
        <f>'2030'!F4</f>
        <v>89.98</v>
      </c>
      <c r="I5" s="8">
        <f>'2035'!F4</f>
        <v>90.01</v>
      </c>
      <c r="J5" s="8">
        <f>'2040'!F4</f>
        <v>90.01</v>
      </c>
      <c r="K5" s="8">
        <f>'2045'!F4</f>
        <v>90.01</v>
      </c>
      <c r="L5" s="8">
        <f>'2050'!F4</f>
        <v>90</v>
      </c>
      <c r="N5" s="5" t="str">
        <f>B5</f>
        <v>Computers</v>
      </c>
      <c r="O5" s="6">
        <f t="shared" ref="O5:W5" si="4">SUM(D5:D15)/100</f>
        <v>5.99</v>
      </c>
      <c r="P5" s="6">
        <f t="shared" si="4"/>
        <v>5.9795000000000007</v>
      </c>
      <c r="Q5" s="6">
        <f t="shared" si="4"/>
        <v>5.8247999999999998</v>
      </c>
      <c r="R5" s="6">
        <f t="shared" si="4"/>
        <v>5.634100000000001</v>
      </c>
      <c r="S5" s="6">
        <f t="shared" si="4"/>
        <v>5.4581000000000008</v>
      </c>
      <c r="T5" s="6">
        <f t="shared" si="4"/>
        <v>5.3061000000000016</v>
      </c>
      <c r="U5" s="6">
        <f t="shared" si="4"/>
        <v>5.1760000000000002</v>
      </c>
      <c r="V5" s="6">
        <f t="shared" si="4"/>
        <v>5.0636000000000001</v>
      </c>
      <c r="W5" s="6">
        <f t="shared" si="4"/>
        <v>4.9649000000000001</v>
      </c>
      <c r="Y5" t="str">
        <f>A5</f>
        <v>All-in-one printer</v>
      </c>
      <c r="Z5" t="str">
        <f>B5</f>
        <v>Computers</v>
      </c>
      <c r="AA5">
        <f>'2012'!G4</f>
        <v>129</v>
      </c>
      <c r="AB5">
        <f>'2015'!G4</f>
        <v>116</v>
      </c>
      <c r="AC5">
        <f>'2020'!G4</f>
        <v>99</v>
      </c>
      <c r="AD5">
        <f>'2025'!G4</f>
        <v>87</v>
      </c>
      <c r="AE5">
        <f>'2030'!G4</f>
        <v>78</v>
      </c>
      <c r="AF5">
        <f>'2035'!G4</f>
        <v>72</v>
      </c>
      <c r="AG5">
        <f>'2040'!G4</f>
        <v>67</v>
      </c>
      <c r="AH5">
        <f>'2045'!G4</f>
        <v>64</v>
      </c>
      <c r="AI5">
        <f>'2050'!G4</f>
        <v>61</v>
      </c>
      <c r="AK5" t="str">
        <f t="shared" ref="AK5:AL36" si="5">Y5</f>
        <v>All-in-one printer</v>
      </c>
      <c r="AL5" t="str">
        <f t="shared" si="5"/>
        <v>Computers</v>
      </c>
      <c r="AM5" s="11">
        <f t="shared" ref="AM5:AM36" si="6">D5/100*AA5</f>
        <v>104.49000000000001</v>
      </c>
      <c r="AN5" s="11">
        <f t="shared" ref="AN5:AN36" si="7">E5/100*AB5</f>
        <v>99.76</v>
      </c>
      <c r="AO5" s="11">
        <f t="shared" ref="AO5:AO36" si="8">F5/100*AC5</f>
        <v>88.228799999999993</v>
      </c>
      <c r="AP5" s="11">
        <f t="shared" ref="AP5:AP36" si="9">G5/100*AD5</f>
        <v>78.152100000000004</v>
      </c>
      <c r="AQ5" s="11">
        <f t="shared" ref="AQ5:AQ36" si="10">H5/100*AE5</f>
        <v>70.184399999999997</v>
      </c>
      <c r="AR5" s="11">
        <f t="shared" ref="AR5:AR36" si="11">I5/100*AF5</f>
        <v>64.807199999999995</v>
      </c>
      <c r="AS5" s="12">
        <f t="shared" ref="AS5:AS36" si="12">J5/100*AG5</f>
        <v>60.306699999999999</v>
      </c>
      <c r="AT5" s="11">
        <f t="shared" ref="AT5:AT36" si="13">K5/100*AH5</f>
        <v>57.606400000000001</v>
      </c>
      <c r="AU5" s="11">
        <f t="shared" ref="AU5:AU36" si="14">L5/100*AI5</f>
        <v>54.9</v>
      </c>
      <c r="AV5" s="19"/>
      <c r="AW5" s="5" t="str">
        <f>AL5</f>
        <v>Computers</v>
      </c>
      <c r="AX5" s="6">
        <f t="shared" ref="AX5:BD5" si="15">SUM(AM5:AM15)</f>
        <v>537.55999999999995</v>
      </c>
      <c r="AY5" s="6">
        <f t="shared" si="15"/>
        <v>491.30259999999993</v>
      </c>
      <c r="AZ5" s="6">
        <f t="shared" si="15"/>
        <v>432.68240000000003</v>
      </c>
      <c r="BA5" s="6">
        <f t="shared" si="15"/>
        <v>386.87630000000001</v>
      </c>
      <c r="BB5" s="6">
        <f t="shared" si="15"/>
        <v>352.99099999999999</v>
      </c>
      <c r="BC5" s="6">
        <f t="shared" si="15"/>
        <v>327.23309999999998</v>
      </c>
      <c r="BD5" s="6">
        <f t="shared" si="15"/>
        <v>307.73109999999997</v>
      </c>
      <c r="BE5" s="6">
        <f t="shared" ref="BE5:BF5" si="16">SUM(AT5:AT15)</f>
        <v>291.95069999999998</v>
      </c>
      <c r="BF5" s="6">
        <f t="shared" si="16"/>
        <v>279.23449999999997</v>
      </c>
    </row>
    <row r="6" spans="1:58" x14ac:dyDescent="0.25">
      <c r="A6" t="str">
        <f>'2012'!A5</f>
        <v>Desktop pc</v>
      </c>
      <c r="B6" t="str">
        <f>'2012'!B5</f>
        <v>Computers</v>
      </c>
      <c r="C6">
        <f>'2012'!C5</f>
        <v>3</v>
      </c>
      <c r="D6" s="8">
        <f>'2012'!F5</f>
        <v>90</v>
      </c>
      <c r="E6" s="8">
        <f>'2015'!F5</f>
        <v>82.15</v>
      </c>
      <c r="F6" s="8">
        <f>'2020'!F5</f>
        <v>71.7</v>
      </c>
      <c r="G6" s="8">
        <f>'2025'!F5</f>
        <v>63.64</v>
      </c>
      <c r="H6" s="8">
        <f>'2030'!F5</f>
        <v>57.34</v>
      </c>
      <c r="I6" s="8">
        <f>'2035'!F5</f>
        <v>52.34</v>
      </c>
      <c r="J6" s="8">
        <f>'2040'!F5</f>
        <v>48.34</v>
      </c>
      <c r="K6" s="8">
        <f>'2045'!F5</f>
        <v>45.1</v>
      </c>
      <c r="L6" s="8">
        <f>'2050'!F5</f>
        <v>42.46</v>
      </c>
      <c r="N6" s="5" t="str">
        <f>B16</f>
        <v>Cooking</v>
      </c>
      <c r="O6" s="6">
        <f t="shared" ref="O6:W6" si="17">SUM(D16:D25)/100</f>
        <v>5.2046000000000001</v>
      </c>
      <c r="P6" s="6">
        <f t="shared" si="17"/>
        <v>5.2388000000000003</v>
      </c>
      <c r="Q6" s="6">
        <f t="shared" si="17"/>
        <v>5.2786999999999997</v>
      </c>
      <c r="R6" s="6">
        <f t="shared" si="17"/>
        <v>5.3004999999999995</v>
      </c>
      <c r="S6" s="6">
        <f t="shared" si="17"/>
        <v>5.3110999999999997</v>
      </c>
      <c r="T6" s="6">
        <f t="shared" si="17"/>
        <v>5.315500000000001</v>
      </c>
      <c r="U6" s="6">
        <f t="shared" si="17"/>
        <v>5.3172000000000006</v>
      </c>
      <c r="V6" s="6">
        <f t="shared" si="17"/>
        <v>5.3176999999999994</v>
      </c>
      <c r="W6" s="6">
        <f t="shared" si="17"/>
        <v>5.3182000000000009</v>
      </c>
      <c r="Y6" t="str">
        <f t="shared" ref="Y6:Z69" si="18">A6</f>
        <v>Desktop pc</v>
      </c>
      <c r="Z6" t="str">
        <f t="shared" si="18"/>
        <v>Computers</v>
      </c>
      <c r="AA6">
        <f>'2012'!G5</f>
        <v>236</v>
      </c>
      <c r="AB6">
        <f>'2015'!G5</f>
        <v>216</v>
      </c>
      <c r="AC6">
        <f>'2020'!G5</f>
        <v>201</v>
      </c>
      <c r="AD6">
        <f>'2025'!G5</f>
        <v>188</v>
      </c>
      <c r="AE6">
        <f>'2030'!G5</f>
        <v>178</v>
      </c>
      <c r="AF6">
        <f>'2035'!G5</f>
        <v>170</v>
      </c>
      <c r="AG6">
        <f>'2040'!G5</f>
        <v>164</v>
      </c>
      <c r="AH6">
        <f>'2045'!G5</f>
        <v>158</v>
      </c>
      <c r="AI6">
        <f>'2050'!G5</f>
        <v>154</v>
      </c>
      <c r="AK6" t="str">
        <f t="shared" si="5"/>
        <v>Desktop pc</v>
      </c>
      <c r="AL6" t="str">
        <f t="shared" si="5"/>
        <v>Computers</v>
      </c>
      <c r="AM6" s="14">
        <f t="shared" si="6"/>
        <v>212.4</v>
      </c>
      <c r="AN6" s="14">
        <f t="shared" si="7"/>
        <v>177.44399999999999</v>
      </c>
      <c r="AO6" s="14">
        <f t="shared" si="8"/>
        <v>144.11700000000002</v>
      </c>
      <c r="AP6" s="14">
        <f t="shared" si="9"/>
        <v>119.64319999999999</v>
      </c>
      <c r="AQ6" s="14">
        <f t="shared" si="10"/>
        <v>102.0652</v>
      </c>
      <c r="AR6" s="14">
        <f t="shared" si="11"/>
        <v>88.978000000000009</v>
      </c>
      <c r="AS6" s="15">
        <f t="shared" si="12"/>
        <v>79.277600000000007</v>
      </c>
      <c r="AT6" s="14">
        <f t="shared" si="13"/>
        <v>71.257999999999996</v>
      </c>
      <c r="AU6" s="14">
        <f t="shared" si="14"/>
        <v>65.388400000000004</v>
      </c>
      <c r="AV6" s="19"/>
      <c r="AW6" s="5" t="str">
        <f>AL16</f>
        <v>Cooking</v>
      </c>
      <c r="AX6" s="6">
        <f t="shared" ref="AX6:BD6" si="19">SUM(AM16:AM25)</f>
        <v>391.09980000000002</v>
      </c>
      <c r="AY6" s="6">
        <f t="shared" si="19"/>
        <v>382.46170000000001</v>
      </c>
      <c r="AZ6" s="6">
        <f t="shared" si="19"/>
        <v>368.40740000000005</v>
      </c>
      <c r="BA6" s="6">
        <f t="shared" si="19"/>
        <v>357.28100000000001</v>
      </c>
      <c r="BB6" s="6">
        <f t="shared" si="19"/>
        <v>349.35309999999998</v>
      </c>
      <c r="BC6" s="6">
        <f t="shared" si="19"/>
        <v>344.96260000000001</v>
      </c>
      <c r="BD6" s="6">
        <f t="shared" si="19"/>
        <v>341.66120000000001</v>
      </c>
      <c r="BE6" s="6">
        <f t="shared" ref="BE6:BF6" si="20">SUM(AT16:AT25)</f>
        <v>341.1207</v>
      </c>
      <c r="BF6" s="6">
        <f t="shared" si="20"/>
        <v>340.44450000000001</v>
      </c>
    </row>
    <row r="7" spans="1:58" x14ac:dyDescent="0.25">
      <c r="A7" t="str">
        <f>'2012'!A6</f>
        <v>Desktop pc standby</v>
      </c>
      <c r="B7" t="str">
        <f>'2012'!B6</f>
        <v>Computers</v>
      </c>
      <c r="C7">
        <f>'2012'!C6</f>
        <v>0</v>
      </c>
      <c r="D7" s="9">
        <f>'2012'!F6</f>
        <v>0</v>
      </c>
      <c r="E7" s="9">
        <f>'2015'!F6</f>
        <v>0</v>
      </c>
      <c r="F7" s="9">
        <f>'2020'!F6</f>
        <v>0</v>
      </c>
      <c r="G7" s="8">
        <f>'2025'!F6</f>
        <v>0</v>
      </c>
      <c r="H7" s="8">
        <f>'2030'!F6</f>
        <v>0</v>
      </c>
      <c r="I7" s="8">
        <f>'2035'!F6</f>
        <v>0</v>
      </c>
      <c r="J7" s="8">
        <f>'2040'!F6</f>
        <v>0</v>
      </c>
      <c r="K7" s="8">
        <f>'2045'!F6</f>
        <v>0</v>
      </c>
      <c r="L7" s="8">
        <f>'2050'!F6</f>
        <v>0</v>
      </c>
      <c r="N7" s="5" t="str">
        <f>B26</f>
        <v>Entertainment</v>
      </c>
      <c r="O7" s="6">
        <f>SUM(D26:D42)/100</f>
        <v>6.4372999999999987</v>
      </c>
      <c r="P7" s="6">
        <f t="shared" ref="P7:W7" si="21">SUM(E26:E42)/100</f>
        <v>6.1037999999999997</v>
      </c>
      <c r="Q7" s="6">
        <f t="shared" si="21"/>
        <v>6.0398000000000005</v>
      </c>
      <c r="R7" s="6">
        <f t="shared" si="21"/>
        <v>5.9606999999999992</v>
      </c>
      <c r="S7" s="6">
        <f t="shared" si="21"/>
        <v>5.8119999999999994</v>
      </c>
      <c r="T7" s="6">
        <f t="shared" si="21"/>
        <v>5.6330999999999998</v>
      </c>
      <c r="U7" s="6">
        <f t="shared" si="21"/>
        <v>5.4480999999999993</v>
      </c>
      <c r="V7" s="6">
        <f t="shared" si="21"/>
        <v>5.2660999999999998</v>
      </c>
      <c r="W7" s="6">
        <f t="shared" si="21"/>
        <v>5.0892000000000008</v>
      </c>
      <c r="Y7" s="4" t="str">
        <f t="shared" si="18"/>
        <v>Desktop pc standby</v>
      </c>
      <c r="Z7" s="4" t="str">
        <f t="shared" si="18"/>
        <v>Computers</v>
      </c>
      <c r="AA7" s="4">
        <f>'2012'!G6</f>
        <v>0</v>
      </c>
      <c r="AB7" s="4">
        <f>'2015'!G6</f>
        <v>0</v>
      </c>
      <c r="AC7" s="4">
        <f>'2020'!G6</f>
        <v>0</v>
      </c>
      <c r="AD7" s="4">
        <f>'2025'!G6</f>
        <v>0</v>
      </c>
      <c r="AE7" s="4">
        <f>'2030'!G6</f>
        <v>0</v>
      </c>
      <c r="AF7" s="4">
        <f>'2035'!G6</f>
        <v>0</v>
      </c>
      <c r="AG7" s="4">
        <f>'2040'!G6</f>
        <v>0</v>
      </c>
      <c r="AH7" s="4">
        <f>'2045'!G6</f>
        <v>0</v>
      </c>
      <c r="AI7" s="4">
        <f>'2050'!G6</f>
        <v>0</v>
      </c>
      <c r="AK7" t="str">
        <f t="shared" si="5"/>
        <v>Desktop pc standby</v>
      </c>
      <c r="AL7" t="str">
        <f t="shared" si="5"/>
        <v>Computers</v>
      </c>
      <c r="AM7" s="14">
        <f t="shared" si="6"/>
        <v>0</v>
      </c>
      <c r="AN7" s="14">
        <f t="shared" si="7"/>
        <v>0</v>
      </c>
      <c r="AO7" s="14">
        <f t="shared" si="8"/>
        <v>0</v>
      </c>
      <c r="AP7" s="14">
        <f t="shared" si="9"/>
        <v>0</v>
      </c>
      <c r="AQ7" s="14">
        <f t="shared" si="10"/>
        <v>0</v>
      </c>
      <c r="AR7" s="14">
        <f t="shared" si="11"/>
        <v>0</v>
      </c>
      <c r="AS7" s="15">
        <f t="shared" si="12"/>
        <v>0</v>
      </c>
      <c r="AT7" s="14">
        <f t="shared" si="13"/>
        <v>0</v>
      </c>
      <c r="AU7" s="14">
        <f t="shared" si="14"/>
        <v>0</v>
      </c>
      <c r="AV7" s="19"/>
      <c r="AW7" s="5" t="str">
        <f>AL26</f>
        <v>Entertainment</v>
      </c>
      <c r="AX7" s="6">
        <f t="shared" ref="AX7:BD7" si="22">SUM(AM25:AM42)</f>
        <v>922.67089999999996</v>
      </c>
      <c r="AY7" s="6">
        <f t="shared" si="22"/>
        <v>824.59820000000002</v>
      </c>
      <c r="AZ7" s="6">
        <f t="shared" si="22"/>
        <v>754.37469999999996</v>
      </c>
      <c r="BA7" s="6">
        <f t="shared" si="22"/>
        <v>718.50120000000004</v>
      </c>
      <c r="BB7" s="6">
        <f t="shared" si="22"/>
        <v>678.57529999999997</v>
      </c>
      <c r="BC7" s="6">
        <f t="shared" si="22"/>
        <v>635.67479999999989</v>
      </c>
      <c r="BD7" s="6">
        <f t="shared" si="22"/>
        <v>595.50890000000004</v>
      </c>
      <c r="BE7" s="6">
        <f t="shared" ref="BE7:BF7" si="23">SUM(AT25:AT42)</f>
        <v>555.80529999999999</v>
      </c>
      <c r="BF7" s="6">
        <f t="shared" si="23"/>
        <v>519.90160000000003</v>
      </c>
    </row>
    <row r="8" spans="1:58" x14ac:dyDescent="0.25">
      <c r="A8" t="str">
        <f>'2012'!A7</f>
        <v>External harddisc</v>
      </c>
      <c r="B8" t="str">
        <f>'2012'!B7</f>
        <v>Computers</v>
      </c>
      <c r="C8">
        <f>'2012'!C7</f>
        <v>4</v>
      </c>
      <c r="D8" s="8">
        <f>'2012'!F7</f>
        <v>56</v>
      </c>
      <c r="E8" s="8">
        <f>'2015'!F7</f>
        <v>48.07</v>
      </c>
      <c r="F8" s="8">
        <f>'2020'!F7</f>
        <v>36.659999999999997</v>
      </c>
      <c r="G8" s="8">
        <f>'2025'!F7</f>
        <v>28.93</v>
      </c>
      <c r="H8" s="8">
        <f>'2030'!F7</f>
        <v>23.06</v>
      </c>
      <c r="I8" s="8">
        <f>'2035'!F7</f>
        <v>18.170000000000002</v>
      </c>
      <c r="J8" s="8">
        <f>'2040'!F7</f>
        <v>13.82</v>
      </c>
      <c r="K8" s="8">
        <f>'2045'!F7</f>
        <v>9.76</v>
      </c>
      <c r="L8" s="8">
        <f>'2050'!F7</f>
        <v>5.86</v>
      </c>
      <c r="N8" s="5" t="str">
        <f>B53</f>
        <v>Lighting</v>
      </c>
      <c r="O8" s="6">
        <f>SUM(D53:D58)/100</f>
        <v>27.95</v>
      </c>
      <c r="P8" s="6">
        <f t="shared" ref="P8:W8" si="24">SUM(E53:E58)/100</f>
        <v>24.060400000000001</v>
      </c>
      <c r="Q8" s="6">
        <f t="shared" si="24"/>
        <v>21.6434</v>
      </c>
      <c r="R8" s="6">
        <f t="shared" si="24"/>
        <v>21.544</v>
      </c>
      <c r="S8" s="6">
        <f t="shared" si="24"/>
        <v>21.879200000000001</v>
      </c>
      <c r="T8" s="6">
        <f t="shared" si="24"/>
        <v>22.278499999999998</v>
      </c>
      <c r="U8" s="6">
        <f t="shared" si="24"/>
        <v>22.526</v>
      </c>
      <c r="V8" s="6">
        <f t="shared" si="24"/>
        <v>22.521799999999999</v>
      </c>
      <c r="W8" s="6">
        <f t="shared" si="24"/>
        <v>22.241100000000003</v>
      </c>
      <c r="X8" s="4"/>
      <c r="Y8" t="str">
        <f t="shared" si="18"/>
        <v>External harddisc</v>
      </c>
      <c r="Z8" t="str">
        <f t="shared" si="18"/>
        <v>Computers</v>
      </c>
      <c r="AA8">
        <f>'2012'!G7</f>
        <v>22</v>
      </c>
      <c r="AB8">
        <f>'2015'!G7</f>
        <v>21</v>
      </c>
      <c r="AC8">
        <f>'2020'!G7</f>
        <v>20</v>
      </c>
      <c r="AD8">
        <f>'2025'!G7</f>
        <v>20</v>
      </c>
      <c r="AE8">
        <f>'2030'!G7</f>
        <v>20</v>
      </c>
      <c r="AF8">
        <f>'2035'!G7</f>
        <v>20</v>
      </c>
      <c r="AG8">
        <f>'2040'!G7</f>
        <v>20</v>
      </c>
      <c r="AH8">
        <f>'2045'!G7</f>
        <v>20</v>
      </c>
      <c r="AI8">
        <f>'2050'!G7</f>
        <v>20</v>
      </c>
      <c r="AK8" t="str">
        <f t="shared" si="5"/>
        <v>External harddisc</v>
      </c>
      <c r="AL8" t="str">
        <f t="shared" si="5"/>
        <v>Computers</v>
      </c>
      <c r="AM8" s="14">
        <f t="shared" si="6"/>
        <v>12.32</v>
      </c>
      <c r="AN8" s="14">
        <f t="shared" si="7"/>
        <v>10.0947</v>
      </c>
      <c r="AO8" s="14">
        <f t="shared" si="8"/>
        <v>7.3319999999999999</v>
      </c>
      <c r="AP8" s="14">
        <f t="shared" si="9"/>
        <v>5.7859999999999996</v>
      </c>
      <c r="AQ8" s="14">
        <f t="shared" si="10"/>
        <v>4.6120000000000001</v>
      </c>
      <c r="AR8" s="14">
        <f t="shared" si="11"/>
        <v>3.6340000000000003</v>
      </c>
      <c r="AS8" s="15">
        <f t="shared" si="12"/>
        <v>2.7639999999999998</v>
      </c>
      <c r="AT8" s="14">
        <f t="shared" si="13"/>
        <v>1.952</v>
      </c>
      <c r="AU8" s="14">
        <f t="shared" si="14"/>
        <v>1.1720000000000002</v>
      </c>
      <c r="AV8" s="19"/>
      <c r="AW8" s="5" t="str">
        <f>AL53</f>
        <v>Lighting</v>
      </c>
      <c r="AX8" s="6">
        <f t="shared" ref="AX8:BD8" si="25">SUM(AM53:AM58)</f>
        <v>468.1</v>
      </c>
      <c r="AY8" s="6">
        <f t="shared" si="25"/>
        <v>332.94420000000002</v>
      </c>
      <c r="AZ8" s="6">
        <f t="shared" si="25"/>
        <v>288.01299999999998</v>
      </c>
      <c r="BA8" s="6">
        <f t="shared" si="25"/>
        <v>260.59210000000002</v>
      </c>
      <c r="BB8" s="6">
        <f t="shared" si="25"/>
        <v>242.62889999999999</v>
      </c>
      <c r="BC8" s="6">
        <f t="shared" si="25"/>
        <v>229.26089999999999</v>
      </c>
      <c r="BD8" s="6">
        <f t="shared" si="25"/>
        <v>217.63299999999998</v>
      </c>
      <c r="BE8" s="6">
        <f t="shared" ref="BE8:BF8" si="26">SUM(AT53:AT58)</f>
        <v>207.94809999999998</v>
      </c>
      <c r="BF8" s="6">
        <f t="shared" si="26"/>
        <v>195.9187</v>
      </c>
    </row>
    <row r="9" spans="1:58" x14ac:dyDescent="0.25">
      <c r="A9" t="str">
        <f>'2012'!A8</f>
        <v>Injet printer</v>
      </c>
      <c r="B9" t="str">
        <f>'2012'!B8</f>
        <v>Computers</v>
      </c>
      <c r="C9">
        <f>'2012'!C8</f>
        <v>4</v>
      </c>
      <c r="D9" s="8">
        <f>'2012'!F8</f>
        <v>22</v>
      </c>
      <c r="E9" s="8">
        <f>'2015'!F8</f>
        <v>20.22</v>
      </c>
      <c r="F9" s="8">
        <f>'2020'!F8</f>
        <v>19.25</v>
      </c>
      <c r="G9" s="8">
        <f>'2025'!F8</f>
        <v>19.14</v>
      </c>
      <c r="H9" s="8">
        <f>'2030'!F8</f>
        <v>19.25</v>
      </c>
      <c r="I9" s="8">
        <f>'2035'!F8</f>
        <v>19.41</v>
      </c>
      <c r="J9" s="8">
        <f>'2040'!F8</f>
        <v>19.59</v>
      </c>
      <c r="K9" s="8">
        <f>'2045'!F8</f>
        <v>19.78</v>
      </c>
      <c r="L9" s="8">
        <f>'2050'!F8</f>
        <v>19.96</v>
      </c>
      <c r="N9" t="str">
        <f>B78</f>
        <v xml:space="preserve">Miscellaneous  </v>
      </c>
      <c r="O9" s="6">
        <f t="shared" ref="O9:W9" si="27">SUM(D78)/100</f>
        <v>5.76</v>
      </c>
      <c r="P9" s="6">
        <f t="shared" si="27"/>
        <v>6.1742696200000005</v>
      </c>
      <c r="Q9" s="6">
        <f t="shared" si="27"/>
        <v>7.0986394940507553</v>
      </c>
      <c r="R9" s="6">
        <f t="shared" si="27"/>
        <v>8.3534796832717397</v>
      </c>
      <c r="S9" s="6">
        <f t="shared" si="27"/>
        <v>10.001294408106329</v>
      </c>
      <c r="T9" s="6">
        <f t="shared" si="27"/>
        <v>12.128274625286535</v>
      </c>
      <c r="U9" s="6">
        <f t="shared" si="27"/>
        <v>14.84904038782205</v>
      </c>
      <c r="V9" s="6">
        <f t="shared" si="27"/>
        <v>18.313159900704129</v>
      </c>
      <c r="W9" s="6">
        <f t="shared" si="27"/>
        <v>22.713810981217151</v>
      </c>
      <c r="Y9" t="str">
        <f t="shared" si="18"/>
        <v>Injet printer</v>
      </c>
      <c r="Z9" t="str">
        <f t="shared" si="18"/>
        <v>Computers</v>
      </c>
      <c r="AA9">
        <f>'2012'!G8</f>
        <v>73</v>
      </c>
      <c r="AB9">
        <f>'2015'!G8</f>
        <v>69</v>
      </c>
      <c r="AC9">
        <f>'2020'!G8</f>
        <v>64</v>
      </c>
      <c r="AD9">
        <f>'2025'!G8</f>
        <v>60</v>
      </c>
      <c r="AE9">
        <f>'2030'!G8</f>
        <v>56</v>
      </c>
      <c r="AF9">
        <f>'2035'!G8</f>
        <v>53</v>
      </c>
      <c r="AG9">
        <f>'2040'!G8</f>
        <v>50</v>
      </c>
      <c r="AH9">
        <f>'2045'!G8</f>
        <v>48</v>
      </c>
      <c r="AI9">
        <f>'2050'!G8</f>
        <v>45</v>
      </c>
      <c r="AK9" t="str">
        <f t="shared" si="5"/>
        <v>Injet printer</v>
      </c>
      <c r="AL9" t="str">
        <f t="shared" si="5"/>
        <v>Computers</v>
      </c>
      <c r="AM9" s="14">
        <f t="shared" si="6"/>
        <v>16.059999999999999</v>
      </c>
      <c r="AN9" s="14">
        <f t="shared" si="7"/>
        <v>13.951799999999999</v>
      </c>
      <c r="AO9" s="14">
        <f t="shared" si="8"/>
        <v>12.32</v>
      </c>
      <c r="AP9" s="14">
        <f t="shared" si="9"/>
        <v>11.484000000000002</v>
      </c>
      <c r="AQ9" s="14">
        <f t="shared" si="10"/>
        <v>10.780000000000001</v>
      </c>
      <c r="AR9" s="14">
        <f t="shared" si="11"/>
        <v>10.2873</v>
      </c>
      <c r="AS9" s="15">
        <f t="shared" si="12"/>
        <v>9.7949999999999999</v>
      </c>
      <c r="AT9" s="14">
        <f t="shared" si="13"/>
        <v>9.4944000000000006</v>
      </c>
      <c r="AU9" s="14">
        <f t="shared" si="14"/>
        <v>8.9819999999999993</v>
      </c>
      <c r="AV9" s="19"/>
      <c r="AW9" s="7" t="str">
        <f>AL78</f>
        <v xml:space="preserve">Miscellaneous  </v>
      </c>
      <c r="AX9" s="7">
        <f t="shared" ref="AX9:BF9" si="28">AM78</f>
        <v>213.75</v>
      </c>
      <c r="AY9" s="7">
        <f t="shared" si="28"/>
        <v>213.75000000000003</v>
      </c>
      <c r="AZ9" s="7">
        <f t="shared" si="28"/>
        <v>213.75</v>
      </c>
      <c r="BA9" s="7">
        <f t="shared" si="28"/>
        <v>213.75</v>
      </c>
      <c r="BB9" s="7">
        <f t="shared" si="28"/>
        <v>213.74999999999997</v>
      </c>
      <c r="BC9" s="7">
        <f t="shared" si="28"/>
        <v>213.75</v>
      </c>
      <c r="BD9" s="7">
        <f t="shared" si="28"/>
        <v>213.74999999999997</v>
      </c>
      <c r="BE9" s="7">
        <f t="shared" si="28"/>
        <v>213.75</v>
      </c>
      <c r="BF9" s="7">
        <f t="shared" si="28"/>
        <v>213.74999999999994</v>
      </c>
    </row>
    <row r="10" spans="1:58" x14ac:dyDescent="0.25">
      <c r="A10" s="4" t="str">
        <f>'2012'!A9</f>
        <v>Laptop pc</v>
      </c>
      <c r="B10" s="4" t="str">
        <f>'2012'!B9</f>
        <v>Computers</v>
      </c>
      <c r="C10" s="4">
        <f>'2012'!C9</f>
        <v>4</v>
      </c>
      <c r="D10" s="8">
        <f>'2012'!F9</f>
        <v>162</v>
      </c>
      <c r="E10" s="8">
        <f>'2015'!F9</f>
        <v>179.38</v>
      </c>
      <c r="F10" s="8">
        <f>'2020'!F9</f>
        <v>194.69</v>
      </c>
      <c r="G10" s="8">
        <f>'2025'!F9</f>
        <v>200.14</v>
      </c>
      <c r="H10" s="8">
        <f>'2030'!F9</f>
        <v>201.71</v>
      </c>
      <c r="I10" s="8">
        <f>'2035'!F9</f>
        <v>201.83</v>
      </c>
      <c r="J10" s="8">
        <f>'2040'!F9</f>
        <v>201.41</v>
      </c>
      <c r="K10" s="8">
        <f>'2045'!F9</f>
        <v>200.8</v>
      </c>
      <c r="L10" s="8">
        <f>'2050'!F9</f>
        <v>200.12</v>
      </c>
      <c r="N10" s="5" t="str">
        <f>B61</f>
        <v>Refrigeration</v>
      </c>
      <c r="O10" s="6">
        <f t="shared" ref="O10:W10" si="29">SUM(D61:D70)/100</f>
        <v>2.2145999999999999</v>
      </c>
      <c r="P10" s="6">
        <f t="shared" si="29"/>
        <v>2.2134</v>
      </c>
      <c r="Q10" s="6">
        <f t="shared" si="29"/>
        <v>2.2174</v>
      </c>
      <c r="R10" s="6">
        <f t="shared" si="29"/>
        <v>2.2254999999999998</v>
      </c>
      <c r="S10" s="6">
        <f t="shared" si="29"/>
        <v>2.2355999999999998</v>
      </c>
      <c r="T10" s="6">
        <f t="shared" si="29"/>
        <v>2.2470999999999997</v>
      </c>
      <c r="U10" s="6">
        <f t="shared" si="29"/>
        <v>2.2588999999999997</v>
      </c>
      <c r="V10" s="6">
        <f t="shared" si="29"/>
        <v>2.2709999999999999</v>
      </c>
      <c r="W10" s="6">
        <f t="shared" si="29"/>
        <v>2.2831000000000001</v>
      </c>
      <c r="Y10" t="str">
        <f t="shared" si="18"/>
        <v>Laptop pc</v>
      </c>
      <c r="Z10" t="str">
        <f t="shared" si="18"/>
        <v>Computers</v>
      </c>
      <c r="AA10">
        <f>'2012'!G9</f>
        <v>50</v>
      </c>
      <c r="AB10">
        <f>'2015'!G9</f>
        <v>50</v>
      </c>
      <c r="AC10">
        <f>'2020'!G9</f>
        <v>50</v>
      </c>
      <c r="AD10">
        <f>'2025'!G9</f>
        <v>50</v>
      </c>
      <c r="AE10">
        <f>'2030'!G9</f>
        <v>50</v>
      </c>
      <c r="AF10">
        <f>'2035'!G9</f>
        <v>50</v>
      </c>
      <c r="AG10">
        <f>'2040'!G9</f>
        <v>50</v>
      </c>
      <c r="AH10">
        <f>'2045'!G9</f>
        <v>50</v>
      </c>
      <c r="AI10">
        <f>'2050'!G9</f>
        <v>50</v>
      </c>
      <c r="AK10" t="str">
        <f t="shared" si="5"/>
        <v>Laptop pc</v>
      </c>
      <c r="AL10" t="str">
        <f t="shared" si="5"/>
        <v>Computers</v>
      </c>
      <c r="AM10" s="14">
        <f t="shared" si="6"/>
        <v>81</v>
      </c>
      <c r="AN10" s="14">
        <f t="shared" si="7"/>
        <v>89.69</v>
      </c>
      <c r="AO10" s="14">
        <f t="shared" si="8"/>
        <v>97.344999999999999</v>
      </c>
      <c r="AP10" s="14">
        <f t="shared" si="9"/>
        <v>100.07</v>
      </c>
      <c r="AQ10" s="14">
        <f t="shared" si="10"/>
        <v>100.855</v>
      </c>
      <c r="AR10" s="14">
        <f t="shared" si="11"/>
        <v>100.91499999999999</v>
      </c>
      <c r="AS10" s="15">
        <f t="shared" si="12"/>
        <v>100.705</v>
      </c>
      <c r="AT10" s="14">
        <f t="shared" si="13"/>
        <v>100.4</v>
      </c>
      <c r="AU10" s="14">
        <f t="shared" si="14"/>
        <v>100.05999999999999</v>
      </c>
      <c r="AV10" s="19"/>
      <c r="AW10" s="5" t="str">
        <f>AL61</f>
        <v>Refrigeration</v>
      </c>
      <c r="AX10" s="6">
        <f t="shared" ref="AX10:BD10" si="30">SUM(AM61:AM70)</f>
        <v>469.74260000000004</v>
      </c>
      <c r="AY10" s="6">
        <f t="shared" si="30"/>
        <v>412.17190000000005</v>
      </c>
      <c r="AZ10" s="6">
        <f t="shared" si="30"/>
        <v>351.43370000000004</v>
      </c>
      <c r="BA10" s="6">
        <f t="shared" si="30"/>
        <v>326.82489999999996</v>
      </c>
      <c r="BB10" s="6">
        <f t="shared" si="30"/>
        <v>317.9615</v>
      </c>
      <c r="BC10" s="6">
        <f t="shared" si="30"/>
        <v>315.91990000000004</v>
      </c>
      <c r="BD10" s="6">
        <f t="shared" si="30"/>
        <v>315.86320000000001</v>
      </c>
      <c r="BE10" s="6">
        <f t="shared" ref="BE10:BF10" si="31">SUM(AT61:AT70)</f>
        <v>318.37909999999999</v>
      </c>
      <c r="BF10" s="6">
        <f t="shared" si="31"/>
        <v>322.01110000000006</v>
      </c>
    </row>
    <row r="11" spans="1:58" x14ac:dyDescent="0.25">
      <c r="A11" s="4" t="str">
        <f>'2012'!A10</f>
        <v>Laptop pc standby</v>
      </c>
      <c r="B11" s="4" t="str">
        <f>'2012'!B10</f>
        <v>Computers</v>
      </c>
      <c r="C11" s="4">
        <f>'2012'!C10</f>
        <v>0</v>
      </c>
      <c r="D11" s="8">
        <f>'2012'!F10</f>
        <v>0</v>
      </c>
      <c r="E11" s="8">
        <f>'2015'!F10</f>
        <v>0</v>
      </c>
      <c r="F11" s="8">
        <f>'2020'!F10</f>
        <v>0</v>
      </c>
      <c r="G11" s="8">
        <f>'2025'!F10</f>
        <v>0</v>
      </c>
      <c r="H11" s="8">
        <f>'2030'!F10</f>
        <v>0</v>
      </c>
      <c r="I11" s="8">
        <f>'2035'!F10</f>
        <v>0</v>
      </c>
      <c r="J11" s="8">
        <f>'2040'!F10</f>
        <v>0</v>
      </c>
      <c r="K11" s="8">
        <f>'2045'!F10</f>
        <v>0</v>
      </c>
      <c r="L11" s="8">
        <f>'2050'!F10</f>
        <v>0</v>
      </c>
      <c r="N11" s="5" t="str">
        <f>B71</f>
        <v>Washing</v>
      </c>
      <c r="O11" s="6">
        <f t="shared" ref="O11:W11" si="32">SUM(D71:D76)/100</f>
        <v>2.5013000000000001</v>
      </c>
      <c r="P11" s="6">
        <f t="shared" si="32"/>
        <v>2.5508999999999999</v>
      </c>
      <c r="Q11" s="6">
        <f t="shared" si="32"/>
        <v>2.6073000000000004</v>
      </c>
      <c r="R11" s="6">
        <f t="shared" si="32"/>
        <v>2.6405000000000003</v>
      </c>
      <c r="S11" s="6">
        <f t="shared" si="32"/>
        <v>2.66</v>
      </c>
      <c r="T11" s="6">
        <f t="shared" si="32"/>
        <v>2.6718000000000002</v>
      </c>
      <c r="U11" s="6">
        <f t="shared" si="32"/>
        <v>2.6789000000000001</v>
      </c>
      <c r="V11" s="6">
        <f t="shared" si="32"/>
        <v>2.6834000000000002</v>
      </c>
      <c r="W11" s="6">
        <f t="shared" si="32"/>
        <v>2.6863000000000001</v>
      </c>
      <c r="Y11" t="str">
        <f t="shared" si="18"/>
        <v>Laptop pc standby</v>
      </c>
      <c r="Z11" t="str">
        <f t="shared" si="18"/>
        <v>Computers</v>
      </c>
      <c r="AA11">
        <f>'2012'!G10</f>
        <v>0</v>
      </c>
      <c r="AB11">
        <f>'2015'!G10</f>
        <v>0</v>
      </c>
      <c r="AC11">
        <f>'2020'!G10</f>
        <v>0</v>
      </c>
      <c r="AD11">
        <f>'2025'!G10</f>
        <v>0</v>
      </c>
      <c r="AE11">
        <f>'2030'!G10</f>
        <v>0</v>
      </c>
      <c r="AF11">
        <f>'2035'!G10</f>
        <v>0</v>
      </c>
      <c r="AG11">
        <f>'2040'!G10</f>
        <v>0</v>
      </c>
      <c r="AH11">
        <f>'2045'!G10</f>
        <v>0</v>
      </c>
      <c r="AI11">
        <f>'2050'!G10</f>
        <v>0</v>
      </c>
      <c r="AK11" t="str">
        <f t="shared" si="5"/>
        <v>Laptop pc standby</v>
      </c>
      <c r="AL11" t="str">
        <f t="shared" si="5"/>
        <v>Computers</v>
      </c>
      <c r="AM11" s="14">
        <f t="shared" si="6"/>
        <v>0</v>
      </c>
      <c r="AN11" s="14">
        <f t="shared" si="7"/>
        <v>0</v>
      </c>
      <c r="AO11" s="14">
        <f t="shared" si="8"/>
        <v>0</v>
      </c>
      <c r="AP11" s="14">
        <f t="shared" si="9"/>
        <v>0</v>
      </c>
      <c r="AQ11" s="14">
        <f t="shared" si="10"/>
        <v>0</v>
      </c>
      <c r="AR11" s="14">
        <f t="shared" si="11"/>
        <v>0</v>
      </c>
      <c r="AS11" s="15">
        <f t="shared" si="12"/>
        <v>0</v>
      </c>
      <c r="AT11" s="14">
        <f t="shared" si="13"/>
        <v>0</v>
      </c>
      <c r="AU11" s="14">
        <f t="shared" si="14"/>
        <v>0</v>
      </c>
      <c r="AW11" s="5" t="str">
        <f>AL71</f>
        <v>Washing</v>
      </c>
      <c r="AX11" s="6">
        <f t="shared" ref="AX11:BD11" si="33">SUM(AM71:AM76)</f>
        <v>778.03790000000004</v>
      </c>
      <c r="AY11" s="6">
        <f t="shared" si="33"/>
        <v>773.99879999999996</v>
      </c>
      <c r="AZ11" s="6">
        <f t="shared" si="33"/>
        <v>764.34740000000011</v>
      </c>
      <c r="BA11" s="6">
        <f t="shared" si="33"/>
        <v>756.03840000000002</v>
      </c>
      <c r="BB11" s="6">
        <f t="shared" si="33"/>
        <v>749.77539999999999</v>
      </c>
      <c r="BC11" s="6">
        <f t="shared" si="33"/>
        <v>744.28470000000004</v>
      </c>
      <c r="BD11" s="6">
        <f t="shared" si="33"/>
        <v>740.85569999999996</v>
      </c>
      <c r="BE11" s="6">
        <f t="shared" ref="BE11:BF11" si="34">SUM(AT71:AT76)</f>
        <v>737.24939999999992</v>
      </c>
      <c r="BF11" s="6">
        <f t="shared" si="34"/>
        <v>733.93820000000005</v>
      </c>
    </row>
    <row r="12" spans="1:58" x14ac:dyDescent="0.25">
      <c r="A12" t="str">
        <f>'2012'!A11</f>
        <v>Laser printers</v>
      </c>
      <c r="B12" t="str">
        <f>'2012'!B11</f>
        <v>Computers</v>
      </c>
      <c r="C12">
        <f>'2012'!C11</f>
        <v>4</v>
      </c>
      <c r="D12" s="8">
        <f>'2012'!F11</f>
        <v>19</v>
      </c>
      <c r="E12" s="8">
        <f>'2015'!F11</f>
        <v>17.34</v>
      </c>
      <c r="F12" s="8">
        <f>'2020'!F11</f>
        <v>15.99</v>
      </c>
      <c r="G12" s="8">
        <f>'2025'!F11</f>
        <v>15.48</v>
      </c>
      <c r="H12" s="8">
        <f>'2030'!F11</f>
        <v>15.26</v>
      </c>
      <c r="I12" s="8">
        <f>'2035'!F11</f>
        <v>15.16</v>
      </c>
      <c r="J12" s="8">
        <f>'2040'!F11</f>
        <v>15.1</v>
      </c>
      <c r="K12" s="8">
        <f>'2045'!F11</f>
        <v>15.05</v>
      </c>
      <c r="L12" s="8">
        <f>'2050'!F11</f>
        <v>15.01</v>
      </c>
      <c r="N12" s="20" t="s">
        <v>121</v>
      </c>
      <c r="O12" s="21">
        <f>SUM(O5:O11)</f>
        <v>56.0578</v>
      </c>
      <c r="P12" s="21">
        <f t="shared" ref="P12:W12" si="35">SUM(P5:P11)</f>
        <v>52.321069619999996</v>
      </c>
      <c r="Q12" s="21">
        <f t="shared" si="35"/>
        <v>50.710039494050754</v>
      </c>
      <c r="R12" s="21">
        <f t="shared" si="35"/>
        <v>51.658779683271746</v>
      </c>
      <c r="S12" s="21">
        <f t="shared" si="35"/>
        <v>53.357294408106341</v>
      </c>
      <c r="T12" s="21">
        <f t="shared" si="35"/>
        <v>55.580374625286531</v>
      </c>
      <c r="U12" s="21">
        <f t="shared" si="35"/>
        <v>58.254140387822048</v>
      </c>
      <c r="V12" s="21">
        <f t="shared" si="35"/>
        <v>61.436759900704125</v>
      </c>
      <c r="W12" s="21">
        <f t="shared" si="35"/>
        <v>65.296610981217157</v>
      </c>
      <c r="Y12" t="str">
        <f t="shared" si="18"/>
        <v>Laser printers</v>
      </c>
      <c r="Z12" t="str">
        <f t="shared" si="18"/>
        <v>Computers</v>
      </c>
      <c r="AA12">
        <f>'2012'!G11</f>
        <v>100</v>
      </c>
      <c r="AB12">
        <f>'2015'!G11</f>
        <v>89</v>
      </c>
      <c r="AC12">
        <f>'2020'!G11</f>
        <v>83</v>
      </c>
      <c r="AD12">
        <f>'2025'!G11</f>
        <v>80</v>
      </c>
      <c r="AE12">
        <f>'2030'!G11</f>
        <v>78</v>
      </c>
      <c r="AF12">
        <f>'2035'!G11</f>
        <v>77</v>
      </c>
      <c r="AG12">
        <f>'2040'!G11</f>
        <v>76</v>
      </c>
      <c r="AH12">
        <f>'2045'!G11</f>
        <v>76</v>
      </c>
      <c r="AI12">
        <f>'2050'!G11</f>
        <v>75</v>
      </c>
      <c r="AK12" t="str">
        <f t="shared" si="5"/>
        <v>Laser printers</v>
      </c>
      <c r="AL12" t="str">
        <f t="shared" si="5"/>
        <v>Computers</v>
      </c>
      <c r="AM12" s="14">
        <f t="shared" si="6"/>
        <v>19</v>
      </c>
      <c r="AN12" s="14">
        <f t="shared" si="7"/>
        <v>15.432600000000001</v>
      </c>
      <c r="AO12" s="14">
        <f t="shared" si="8"/>
        <v>13.271700000000001</v>
      </c>
      <c r="AP12" s="14">
        <f t="shared" si="9"/>
        <v>12.384</v>
      </c>
      <c r="AQ12" s="14">
        <f t="shared" si="10"/>
        <v>11.902799999999999</v>
      </c>
      <c r="AR12" s="14">
        <f t="shared" si="11"/>
        <v>11.673200000000001</v>
      </c>
      <c r="AS12" s="15">
        <f t="shared" si="12"/>
        <v>11.475999999999999</v>
      </c>
      <c r="AT12" s="14">
        <f t="shared" si="13"/>
        <v>11.437999999999999</v>
      </c>
      <c r="AU12" s="14">
        <f t="shared" si="14"/>
        <v>11.2575</v>
      </c>
    </row>
    <row r="13" spans="1:58" x14ac:dyDescent="0.25">
      <c r="A13" t="str">
        <f>'2012'!A12</f>
        <v>PC speakers</v>
      </c>
      <c r="B13" t="str">
        <f>'2012'!B12</f>
        <v>Computers</v>
      </c>
      <c r="C13">
        <f>'2012'!C12</f>
        <v>4</v>
      </c>
      <c r="D13" s="8">
        <f>'2012'!F12</f>
        <v>73</v>
      </c>
      <c r="E13" s="8">
        <f>'2015'!F12</f>
        <v>65.23</v>
      </c>
      <c r="F13" s="8">
        <f>'2020'!F12</f>
        <v>54.32</v>
      </c>
      <c r="G13" s="8">
        <f>'2025'!F12</f>
        <v>45.8</v>
      </c>
      <c r="H13" s="8">
        <f>'2030'!F12</f>
        <v>39.06</v>
      </c>
      <c r="I13" s="8">
        <f>'2035'!F12</f>
        <v>33.67</v>
      </c>
      <c r="J13" s="8">
        <f>'2040'!F12</f>
        <v>29.31</v>
      </c>
      <c r="K13" s="8">
        <f>'2045'!F12</f>
        <v>25.75</v>
      </c>
      <c r="L13" s="8">
        <f>'2050'!F12</f>
        <v>22.82</v>
      </c>
      <c r="Y13" t="str">
        <f t="shared" si="18"/>
        <v>PC speakers</v>
      </c>
      <c r="Z13" t="str">
        <f t="shared" si="18"/>
        <v>Computers</v>
      </c>
      <c r="AA13">
        <f>'2012'!G12</f>
        <v>15</v>
      </c>
      <c r="AB13">
        <f>'2015'!G12</f>
        <v>15</v>
      </c>
      <c r="AC13">
        <f>'2020'!G12</f>
        <v>14</v>
      </c>
      <c r="AD13">
        <f>'2025'!G12</f>
        <v>14</v>
      </c>
      <c r="AE13">
        <f>'2030'!G12</f>
        <v>14</v>
      </c>
      <c r="AF13">
        <f>'2035'!G12</f>
        <v>14</v>
      </c>
      <c r="AG13">
        <f>'2040'!G12</f>
        <v>14</v>
      </c>
      <c r="AH13">
        <f>'2045'!G12</f>
        <v>13</v>
      </c>
      <c r="AI13">
        <f>'2050'!G12</f>
        <v>13</v>
      </c>
      <c r="AK13" t="str">
        <f t="shared" si="5"/>
        <v>PC speakers</v>
      </c>
      <c r="AL13" t="str">
        <f t="shared" si="5"/>
        <v>Computers</v>
      </c>
      <c r="AM13" s="14">
        <f t="shared" si="6"/>
        <v>10.95</v>
      </c>
      <c r="AN13" s="14">
        <f t="shared" si="7"/>
        <v>9.7844999999999995</v>
      </c>
      <c r="AO13" s="14">
        <f t="shared" si="8"/>
        <v>7.6048</v>
      </c>
      <c r="AP13" s="14">
        <f t="shared" si="9"/>
        <v>6.411999999999999</v>
      </c>
      <c r="AQ13" s="14">
        <f t="shared" si="10"/>
        <v>5.4683999999999999</v>
      </c>
      <c r="AR13" s="14">
        <f t="shared" si="11"/>
        <v>4.7138</v>
      </c>
      <c r="AS13" s="15">
        <f t="shared" si="12"/>
        <v>4.1033999999999997</v>
      </c>
      <c r="AT13" s="14">
        <f t="shared" si="13"/>
        <v>3.3475000000000001</v>
      </c>
      <c r="AU13" s="14">
        <f t="shared" si="14"/>
        <v>2.9666000000000001</v>
      </c>
    </row>
    <row r="14" spans="1:58" x14ac:dyDescent="0.25">
      <c r="A14" t="str">
        <f>'2012'!A13</f>
        <v>Scanner</v>
      </c>
      <c r="B14" t="str">
        <f>'2012'!B13</f>
        <v>Computers</v>
      </c>
      <c r="C14">
        <f>'2012'!C13</f>
        <v>4</v>
      </c>
      <c r="D14" s="8">
        <f>'2012'!F13</f>
        <v>11</v>
      </c>
      <c r="E14" s="8">
        <f>'2015'!F13</f>
        <v>9.23</v>
      </c>
      <c r="F14" s="8">
        <f>'2020'!F13</f>
        <v>7.47</v>
      </c>
      <c r="G14" s="8">
        <f>'2025'!F13</f>
        <v>6.49</v>
      </c>
      <c r="H14" s="8">
        <f>'2030'!F13</f>
        <v>5.93</v>
      </c>
      <c r="I14" s="8">
        <f>'2035'!F13</f>
        <v>5.6</v>
      </c>
      <c r="J14" s="8">
        <f>'2040'!F13</f>
        <v>5.42</v>
      </c>
      <c r="K14" s="8">
        <f>'2045'!F13</f>
        <v>5.33</v>
      </c>
      <c r="L14" s="8">
        <f>'2050'!F13</f>
        <v>5.3</v>
      </c>
      <c r="Y14" t="str">
        <f t="shared" si="18"/>
        <v>Scanner</v>
      </c>
      <c r="Z14" t="str">
        <f t="shared" si="18"/>
        <v>Computers</v>
      </c>
      <c r="AA14">
        <f>'2012'!G13</f>
        <v>44</v>
      </c>
      <c r="AB14">
        <f>'2015'!G13</f>
        <v>41</v>
      </c>
      <c r="AC14">
        <f>'2020'!G13</f>
        <v>37</v>
      </c>
      <c r="AD14">
        <f>'2025'!G13</f>
        <v>34</v>
      </c>
      <c r="AE14">
        <f>'2030'!G13</f>
        <v>32</v>
      </c>
      <c r="AF14">
        <f>'2035'!G13</f>
        <v>29</v>
      </c>
      <c r="AG14">
        <f>'2040'!G13</f>
        <v>27</v>
      </c>
      <c r="AH14">
        <f>'2045'!G13</f>
        <v>26</v>
      </c>
      <c r="AI14">
        <f>'2050'!G13</f>
        <v>24</v>
      </c>
      <c r="AK14" t="str">
        <f t="shared" si="5"/>
        <v>Scanner</v>
      </c>
      <c r="AL14" t="str">
        <f t="shared" si="5"/>
        <v>Computers</v>
      </c>
      <c r="AM14" s="14">
        <f t="shared" si="6"/>
        <v>4.84</v>
      </c>
      <c r="AN14" s="14">
        <f t="shared" si="7"/>
        <v>3.7843000000000004</v>
      </c>
      <c r="AO14" s="14">
        <f t="shared" si="8"/>
        <v>2.7639</v>
      </c>
      <c r="AP14" s="14">
        <f t="shared" si="9"/>
        <v>2.2065999999999999</v>
      </c>
      <c r="AQ14" s="14">
        <f t="shared" si="10"/>
        <v>1.8976</v>
      </c>
      <c r="AR14" s="14">
        <f t="shared" si="11"/>
        <v>1.6239999999999999</v>
      </c>
      <c r="AS14" s="15">
        <f t="shared" si="12"/>
        <v>1.4634</v>
      </c>
      <c r="AT14" s="14">
        <f t="shared" si="13"/>
        <v>1.3857999999999999</v>
      </c>
      <c r="AU14" s="14">
        <f t="shared" si="14"/>
        <v>1.272</v>
      </c>
    </row>
    <row r="15" spans="1:58" x14ac:dyDescent="0.25">
      <c r="A15" t="str">
        <f>'2012'!A14</f>
        <v>Wireless network</v>
      </c>
      <c r="B15" t="str">
        <f>'2012'!B14</f>
        <v>Computers</v>
      </c>
      <c r="C15">
        <f>'2012'!C14</f>
        <v>4</v>
      </c>
      <c r="D15" s="8">
        <f>'2012'!F14</f>
        <v>85</v>
      </c>
      <c r="E15" s="8">
        <f>'2015'!F14</f>
        <v>90.33</v>
      </c>
      <c r="F15" s="8">
        <f>'2020'!F14</f>
        <v>93.28</v>
      </c>
      <c r="G15" s="8">
        <f>'2025'!F14</f>
        <v>93.96</v>
      </c>
      <c r="H15" s="8">
        <f>'2030'!F14</f>
        <v>94.22</v>
      </c>
      <c r="I15" s="8">
        <f>'2035'!F14</f>
        <v>94.42</v>
      </c>
      <c r="J15" s="8">
        <f>'2040'!F14</f>
        <v>94.6</v>
      </c>
      <c r="K15" s="8">
        <f>'2045'!F14</f>
        <v>94.78</v>
      </c>
      <c r="L15" s="8">
        <f>'2050'!F14</f>
        <v>94.96</v>
      </c>
      <c r="Y15" t="str">
        <f t="shared" si="18"/>
        <v>Wireless network</v>
      </c>
      <c r="Z15" t="str">
        <f t="shared" si="18"/>
        <v>Computers</v>
      </c>
      <c r="AA15">
        <f>'2012'!G14</f>
        <v>90</v>
      </c>
      <c r="AB15">
        <f>'2015'!G14</f>
        <v>79</v>
      </c>
      <c r="AC15">
        <f>'2020'!G14</f>
        <v>64</v>
      </c>
      <c r="AD15">
        <f>'2025'!G14</f>
        <v>54</v>
      </c>
      <c r="AE15">
        <f>'2030'!G14</f>
        <v>48</v>
      </c>
      <c r="AF15">
        <f>'2035'!G14</f>
        <v>43</v>
      </c>
      <c r="AG15">
        <f>'2040'!G14</f>
        <v>40</v>
      </c>
      <c r="AH15">
        <f>'2045'!G14</f>
        <v>37</v>
      </c>
      <c r="AI15">
        <f>'2050'!G14</f>
        <v>35</v>
      </c>
      <c r="AK15" t="str">
        <f t="shared" si="5"/>
        <v>Wireless network</v>
      </c>
      <c r="AL15" t="str">
        <f t="shared" si="5"/>
        <v>Computers</v>
      </c>
      <c r="AM15" s="17">
        <f t="shared" si="6"/>
        <v>76.5</v>
      </c>
      <c r="AN15" s="17">
        <f t="shared" si="7"/>
        <v>71.360699999999994</v>
      </c>
      <c r="AO15" s="17">
        <f t="shared" si="8"/>
        <v>59.699199999999998</v>
      </c>
      <c r="AP15" s="17">
        <f t="shared" si="9"/>
        <v>50.738399999999999</v>
      </c>
      <c r="AQ15" s="17">
        <f t="shared" si="10"/>
        <v>45.2256</v>
      </c>
      <c r="AR15" s="17">
        <f t="shared" si="11"/>
        <v>40.6006</v>
      </c>
      <c r="AS15" s="18">
        <f t="shared" si="12"/>
        <v>37.839999999999996</v>
      </c>
      <c r="AT15" s="17">
        <f t="shared" si="13"/>
        <v>35.068599999999996</v>
      </c>
      <c r="AU15" s="17">
        <f t="shared" si="14"/>
        <v>33.235999999999997</v>
      </c>
    </row>
    <row r="16" spans="1:58" x14ac:dyDescent="0.25">
      <c r="A16" t="str">
        <f>'2012'!A15</f>
        <v>Coffee maker</v>
      </c>
      <c r="B16" t="str">
        <f>'2012'!B15</f>
        <v>Cooking</v>
      </c>
      <c r="C16">
        <f>'2012'!C15</f>
        <v>4</v>
      </c>
      <c r="D16" s="8">
        <f>'2012'!F15</f>
        <v>69</v>
      </c>
      <c r="E16" s="8">
        <f>'2015'!F15</f>
        <v>65.98</v>
      </c>
      <c r="F16" s="8">
        <f>'2020'!F15</f>
        <v>61.54</v>
      </c>
      <c r="G16" s="8">
        <f>'2025'!F15</f>
        <v>57.72</v>
      </c>
      <c r="H16" s="8">
        <f>'2030'!F15</f>
        <v>54.41</v>
      </c>
      <c r="I16" s="8">
        <f>'2035'!F15</f>
        <v>51.54</v>
      </c>
      <c r="J16" s="8">
        <f>'2040'!F15</f>
        <v>49.04</v>
      </c>
      <c r="K16" s="8">
        <f>'2045'!F15</f>
        <v>46.84</v>
      </c>
      <c r="L16" s="8">
        <f>'2050'!F15</f>
        <v>44.92</v>
      </c>
      <c r="Y16" t="str">
        <f t="shared" si="18"/>
        <v>Coffee maker</v>
      </c>
      <c r="Z16" t="str">
        <f t="shared" si="18"/>
        <v>Cooking</v>
      </c>
      <c r="AA16">
        <f>'2012'!G15</f>
        <v>37</v>
      </c>
      <c r="AB16">
        <f>'2015'!G15</f>
        <v>36</v>
      </c>
      <c r="AC16">
        <f>'2020'!G15</f>
        <v>36</v>
      </c>
      <c r="AD16">
        <f>'2025'!G15</f>
        <v>36</v>
      </c>
      <c r="AE16">
        <f>'2030'!G15</f>
        <v>36</v>
      </c>
      <c r="AF16">
        <f>'2035'!G15</f>
        <v>36</v>
      </c>
      <c r="AG16">
        <f>'2040'!G15</f>
        <v>36</v>
      </c>
      <c r="AH16">
        <f>'2045'!G15</f>
        <v>36</v>
      </c>
      <c r="AI16">
        <f>'2050'!G15</f>
        <v>36</v>
      </c>
      <c r="AK16" t="str">
        <f t="shared" si="5"/>
        <v>Coffee maker</v>
      </c>
      <c r="AL16" t="str">
        <f t="shared" si="5"/>
        <v>Cooking</v>
      </c>
      <c r="AM16" s="11">
        <f t="shared" si="6"/>
        <v>25.529999999999998</v>
      </c>
      <c r="AN16" s="11">
        <f t="shared" si="7"/>
        <v>23.752800000000001</v>
      </c>
      <c r="AO16" s="11">
        <f t="shared" si="8"/>
        <v>22.154399999999999</v>
      </c>
      <c r="AP16" s="11">
        <f t="shared" si="9"/>
        <v>20.779199999999996</v>
      </c>
      <c r="AQ16" s="11">
        <f t="shared" si="10"/>
        <v>19.587599999999998</v>
      </c>
      <c r="AR16" s="11">
        <f t="shared" si="11"/>
        <v>18.554399999999998</v>
      </c>
      <c r="AS16" s="12">
        <f t="shared" si="12"/>
        <v>17.654399999999999</v>
      </c>
      <c r="AT16" s="11">
        <f t="shared" si="13"/>
        <v>16.862400000000001</v>
      </c>
      <c r="AU16" s="11">
        <f t="shared" si="14"/>
        <v>16.171200000000002</v>
      </c>
    </row>
    <row r="17" spans="1:49" x14ac:dyDescent="0.25">
      <c r="A17" t="str">
        <f>'2012'!A16</f>
        <v>Cooker hoods</v>
      </c>
      <c r="B17" t="str">
        <f>'2012'!B16</f>
        <v>Cooking</v>
      </c>
      <c r="C17">
        <f>'2012'!C16</f>
        <v>15</v>
      </c>
      <c r="D17" s="8">
        <f>'2012'!F16</f>
        <v>94</v>
      </c>
      <c r="E17" s="8">
        <f>'2015'!F16</f>
        <v>93.98</v>
      </c>
      <c r="F17" s="8">
        <f>'2020'!F16</f>
        <v>93.96</v>
      </c>
      <c r="G17" s="8">
        <f>'2025'!F16</f>
        <v>93.93</v>
      </c>
      <c r="H17" s="8">
        <f>'2030'!F16</f>
        <v>93.9</v>
      </c>
      <c r="I17" s="8">
        <f>'2035'!F16</f>
        <v>93.87</v>
      </c>
      <c r="J17" s="8">
        <f>'2040'!F16</f>
        <v>93.84</v>
      </c>
      <c r="K17" s="8">
        <f>'2045'!F16</f>
        <v>93.82</v>
      </c>
      <c r="L17" s="8">
        <f>'2050'!F16</f>
        <v>93.79</v>
      </c>
      <c r="Y17" t="str">
        <f t="shared" si="18"/>
        <v>Cooker hoods</v>
      </c>
      <c r="Z17" t="str">
        <f t="shared" si="18"/>
        <v>Cooking</v>
      </c>
      <c r="AA17">
        <f>'2012'!G16</f>
        <v>54</v>
      </c>
      <c r="AB17">
        <f>'2015'!G16</f>
        <v>57</v>
      </c>
      <c r="AC17">
        <f>'2020'!G16</f>
        <v>61</v>
      </c>
      <c r="AD17">
        <f>'2025'!G16</f>
        <v>63</v>
      </c>
      <c r="AE17">
        <f>'2030'!G16</f>
        <v>63</v>
      </c>
      <c r="AF17">
        <f>'2035'!G16</f>
        <v>63</v>
      </c>
      <c r="AG17">
        <f>'2040'!G16</f>
        <v>63</v>
      </c>
      <c r="AH17">
        <f>'2045'!G16</f>
        <v>63</v>
      </c>
      <c r="AI17">
        <f>'2050'!G16</f>
        <v>63</v>
      </c>
      <c r="AK17" t="str">
        <f t="shared" si="5"/>
        <v>Cooker hoods</v>
      </c>
      <c r="AL17" t="str">
        <f t="shared" si="5"/>
        <v>Cooking</v>
      </c>
      <c r="AM17" s="14">
        <f t="shared" si="6"/>
        <v>50.76</v>
      </c>
      <c r="AN17" s="14">
        <f t="shared" si="7"/>
        <v>53.568600000000004</v>
      </c>
      <c r="AO17" s="14">
        <f t="shared" si="8"/>
        <v>57.315599999999996</v>
      </c>
      <c r="AP17" s="14">
        <f t="shared" si="9"/>
        <v>59.175899999999999</v>
      </c>
      <c r="AQ17" s="14">
        <f t="shared" si="10"/>
        <v>59.157000000000004</v>
      </c>
      <c r="AR17" s="14">
        <f t="shared" si="11"/>
        <v>59.138100000000009</v>
      </c>
      <c r="AS17" s="15">
        <f t="shared" si="12"/>
        <v>59.119199999999999</v>
      </c>
      <c r="AT17" s="14">
        <f t="shared" si="13"/>
        <v>59.106599999999993</v>
      </c>
      <c r="AU17" s="14">
        <f t="shared" si="14"/>
        <v>59.087700000000005</v>
      </c>
    </row>
    <row r="18" spans="1:49" x14ac:dyDescent="0.25">
      <c r="A18" t="str">
        <f>'2012'!A17</f>
        <v>Electric baking ovens</v>
      </c>
      <c r="B18" t="str">
        <f>'2012'!B17</f>
        <v>Cooking</v>
      </c>
      <c r="C18">
        <f>'2012'!C17</f>
        <v>14</v>
      </c>
      <c r="D18" s="8">
        <f>'2012'!F17</f>
        <v>83.09</v>
      </c>
      <c r="E18" s="8">
        <f>'2015'!F17</f>
        <v>83.74</v>
      </c>
      <c r="F18" s="8">
        <f>'2020'!F17</f>
        <v>84.75</v>
      </c>
      <c r="G18" s="8">
        <f>'2025'!F17</f>
        <v>85.66</v>
      </c>
      <c r="H18" s="8">
        <f>'2030'!F17</f>
        <v>86.5</v>
      </c>
      <c r="I18" s="8">
        <f>'2035'!F17</f>
        <v>87.28</v>
      </c>
      <c r="J18" s="8">
        <f>'2040'!F17</f>
        <v>88.02</v>
      </c>
      <c r="K18" s="8">
        <f>'2045'!F17</f>
        <v>88.71</v>
      </c>
      <c r="L18" s="8">
        <f>'2050'!F17</f>
        <v>89.38</v>
      </c>
      <c r="Y18" t="str">
        <f t="shared" si="18"/>
        <v>Electric baking ovens</v>
      </c>
      <c r="Z18" t="str">
        <f t="shared" si="18"/>
        <v>Cooking</v>
      </c>
      <c r="AA18">
        <f>'2012'!G17</f>
        <v>110</v>
      </c>
      <c r="AB18">
        <f>'2015'!G17</f>
        <v>109</v>
      </c>
      <c r="AC18">
        <f>'2020'!G17</f>
        <v>108</v>
      </c>
      <c r="AD18">
        <f>'2025'!G17</f>
        <v>105</v>
      </c>
      <c r="AE18">
        <f>'2030'!G17</f>
        <v>104</v>
      </c>
      <c r="AF18">
        <f>'2035'!G17</f>
        <v>104</v>
      </c>
      <c r="AG18">
        <f>'2040'!G17</f>
        <v>102</v>
      </c>
      <c r="AH18">
        <f>'2045'!G17</f>
        <v>101</v>
      </c>
      <c r="AI18">
        <f>'2050'!G17</f>
        <v>101</v>
      </c>
      <c r="AK18" t="str">
        <f t="shared" si="5"/>
        <v>Electric baking ovens</v>
      </c>
      <c r="AL18" t="str">
        <f t="shared" si="5"/>
        <v>Cooking</v>
      </c>
      <c r="AM18" s="14">
        <f t="shared" si="6"/>
        <v>91.399000000000015</v>
      </c>
      <c r="AN18" s="14">
        <f t="shared" si="7"/>
        <v>91.276599999999988</v>
      </c>
      <c r="AO18" s="14">
        <f t="shared" si="8"/>
        <v>91.53</v>
      </c>
      <c r="AP18" s="14">
        <f t="shared" si="9"/>
        <v>89.942999999999998</v>
      </c>
      <c r="AQ18" s="14">
        <f t="shared" si="10"/>
        <v>89.96</v>
      </c>
      <c r="AR18" s="14">
        <f t="shared" si="11"/>
        <v>90.771200000000007</v>
      </c>
      <c r="AS18" s="15">
        <f t="shared" si="12"/>
        <v>89.7804</v>
      </c>
      <c r="AT18" s="14">
        <f t="shared" si="13"/>
        <v>89.597099999999983</v>
      </c>
      <c r="AU18" s="14">
        <f t="shared" si="14"/>
        <v>90.273799999999994</v>
      </c>
    </row>
    <row r="19" spans="1:49" x14ac:dyDescent="0.25">
      <c r="A19" s="4" t="str">
        <f>'2012'!A18</f>
        <v>Electric baking ovens standby</v>
      </c>
      <c r="B19" s="4" t="str">
        <f>'2012'!B18</f>
        <v>Cooking</v>
      </c>
      <c r="C19" s="4">
        <f>'2012'!C18</f>
        <v>0</v>
      </c>
      <c r="D19" s="9">
        <f>'2012'!F18</f>
        <v>0</v>
      </c>
      <c r="E19" s="9">
        <f>'2015'!F18</f>
        <v>0</v>
      </c>
      <c r="F19" s="9">
        <f>'2020'!F18</f>
        <v>0</v>
      </c>
      <c r="G19" s="9">
        <f>'2025'!F18</f>
        <v>0</v>
      </c>
      <c r="H19" s="9">
        <f>'2030'!F18</f>
        <v>0</v>
      </c>
      <c r="I19" s="9">
        <f>'2035'!F18</f>
        <v>0</v>
      </c>
      <c r="J19" s="9">
        <f>'2040'!F18</f>
        <v>0</v>
      </c>
      <c r="K19" s="9">
        <f>'2045'!F18</f>
        <v>0</v>
      </c>
      <c r="L19" s="9">
        <f>'2050'!F18</f>
        <v>0</v>
      </c>
      <c r="Y19" t="str">
        <f t="shared" si="18"/>
        <v>Electric baking ovens standby</v>
      </c>
      <c r="Z19" t="str">
        <f t="shared" si="18"/>
        <v>Cooking</v>
      </c>
      <c r="AA19">
        <f>'2012'!G18</f>
        <v>0</v>
      </c>
      <c r="AB19">
        <f>'2015'!G18</f>
        <v>0</v>
      </c>
      <c r="AC19">
        <f>'2020'!G18</f>
        <v>0</v>
      </c>
      <c r="AD19">
        <f>'2025'!G18</f>
        <v>0</v>
      </c>
      <c r="AE19">
        <f>'2030'!G18</f>
        <v>0</v>
      </c>
      <c r="AF19">
        <f>'2035'!G18</f>
        <v>0</v>
      </c>
      <c r="AG19">
        <f>'2040'!G18</f>
        <v>0</v>
      </c>
      <c r="AH19">
        <f>'2045'!G18</f>
        <v>0</v>
      </c>
      <c r="AI19">
        <f>'2050'!G18</f>
        <v>0</v>
      </c>
      <c r="AK19" t="str">
        <f t="shared" si="5"/>
        <v>Electric baking ovens standby</v>
      </c>
      <c r="AL19" t="str">
        <f t="shared" si="5"/>
        <v>Cooking</v>
      </c>
      <c r="AM19" s="14">
        <f t="shared" si="6"/>
        <v>0</v>
      </c>
      <c r="AN19" s="14">
        <f t="shared" si="7"/>
        <v>0</v>
      </c>
      <c r="AO19" s="14">
        <f t="shared" si="8"/>
        <v>0</v>
      </c>
      <c r="AP19" s="14">
        <f t="shared" si="9"/>
        <v>0</v>
      </c>
      <c r="AQ19" s="14">
        <f t="shared" si="10"/>
        <v>0</v>
      </c>
      <c r="AR19" s="14">
        <f t="shared" si="11"/>
        <v>0</v>
      </c>
      <c r="AS19" s="15">
        <f t="shared" si="12"/>
        <v>0</v>
      </c>
      <c r="AT19" s="14">
        <f t="shared" si="13"/>
        <v>0</v>
      </c>
      <c r="AU19" s="14">
        <f t="shared" si="14"/>
        <v>0</v>
      </c>
    </row>
    <row r="20" spans="1:49" x14ac:dyDescent="0.25">
      <c r="A20" t="str">
        <f>'2012'!A19</f>
        <v>Electric hobs</v>
      </c>
      <c r="B20" t="str">
        <f>'2012'!B19</f>
        <v>Cooking</v>
      </c>
      <c r="C20">
        <f>'2012'!C19</f>
        <v>19</v>
      </c>
      <c r="D20" s="8">
        <f>'2012'!F19</f>
        <v>97.37</v>
      </c>
      <c r="E20" s="8">
        <f>'2015'!F19</f>
        <v>97.96</v>
      </c>
      <c r="F20" s="8">
        <f>'2020'!F19</f>
        <v>98.69</v>
      </c>
      <c r="G20" s="8">
        <f>'2025'!F19</f>
        <v>99.17</v>
      </c>
      <c r="H20" s="8">
        <f>'2030'!F19</f>
        <v>99.47</v>
      </c>
      <c r="I20" s="8">
        <f>'2035'!F19</f>
        <v>99.66</v>
      </c>
      <c r="J20" s="8">
        <f>'2040'!F19</f>
        <v>99.78</v>
      </c>
      <c r="K20" s="8">
        <f>'2045'!F19</f>
        <v>99.84</v>
      </c>
      <c r="L20" s="8">
        <f>'2050'!F19</f>
        <v>99.87</v>
      </c>
      <c r="Y20" t="str">
        <f t="shared" si="18"/>
        <v>Electric hobs</v>
      </c>
      <c r="Z20" t="str">
        <f t="shared" si="18"/>
        <v>Cooking</v>
      </c>
      <c r="AA20">
        <f>'2012'!G19</f>
        <v>184</v>
      </c>
      <c r="AB20">
        <f>'2015'!G19</f>
        <v>171</v>
      </c>
      <c r="AC20">
        <f>'2020'!G19</f>
        <v>153</v>
      </c>
      <c r="AD20">
        <f>'2025'!G19</f>
        <v>141</v>
      </c>
      <c r="AE20">
        <f>'2030'!G19</f>
        <v>133</v>
      </c>
      <c r="AF20">
        <f>'2035'!G19</f>
        <v>128</v>
      </c>
      <c r="AG20">
        <f>'2040'!G19</f>
        <v>126</v>
      </c>
      <c r="AH20">
        <f>'2045'!G19</f>
        <v>126</v>
      </c>
      <c r="AI20">
        <f>'2050'!G19</f>
        <v>125</v>
      </c>
      <c r="AK20" t="str">
        <f t="shared" si="5"/>
        <v>Electric hobs</v>
      </c>
      <c r="AL20" t="str">
        <f t="shared" si="5"/>
        <v>Cooking</v>
      </c>
      <c r="AM20" s="14">
        <f t="shared" si="6"/>
        <v>179.16079999999999</v>
      </c>
      <c r="AN20" s="14">
        <f t="shared" si="7"/>
        <v>167.51159999999999</v>
      </c>
      <c r="AO20" s="14">
        <f t="shared" si="8"/>
        <v>150.9957</v>
      </c>
      <c r="AP20" s="14">
        <f t="shared" si="9"/>
        <v>139.8297</v>
      </c>
      <c r="AQ20" s="14">
        <f t="shared" si="10"/>
        <v>132.29509999999999</v>
      </c>
      <c r="AR20" s="14">
        <f t="shared" si="11"/>
        <v>127.56479999999999</v>
      </c>
      <c r="AS20" s="15">
        <f t="shared" si="12"/>
        <v>125.72280000000001</v>
      </c>
      <c r="AT20" s="14">
        <f t="shared" si="13"/>
        <v>125.79840000000002</v>
      </c>
      <c r="AU20" s="14">
        <f t="shared" si="14"/>
        <v>124.83750000000001</v>
      </c>
    </row>
    <row r="21" spans="1:49" x14ac:dyDescent="0.25">
      <c r="A21" t="str">
        <f>'2012'!A20</f>
        <v>Electric hobs standby</v>
      </c>
      <c r="B21" t="str">
        <f>'2012'!B20</f>
        <v>Cooking</v>
      </c>
      <c r="C21">
        <f>'2012'!C20</f>
        <v>0</v>
      </c>
      <c r="D21" s="9">
        <f>'2012'!F20</f>
        <v>0</v>
      </c>
      <c r="E21" s="9">
        <f>'2015'!F20</f>
        <v>0</v>
      </c>
      <c r="F21" s="9">
        <f>'2020'!F20</f>
        <v>0</v>
      </c>
      <c r="G21" s="9">
        <f>'2025'!F20</f>
        <v>0</v>
      </c>
      <c r="H21" s="9">
        <f>'2030'!F20</f>
        <v>0</v>
      </c>
      <c r="I21" s="9">
        <f>'2035'!F20</f>
        <v>0</v>
      </c>
      <c r="J21" s="9">
        <f>'2040'!F20</f>
        <v>0</v>
      </c>
      <c r="K21" s="9">
        <f>'2045'!F20</f>
        <v>0</v>
      </c>
      <c r="L21" s="9">
        <f>'2050'!F20</f>
        <v>0</v>
      </c>
      <c r="Y21" s="4" t="str">
        <f t="shared" si="18"/>
        <v>Electric hobs standby</v>
      </c>
      <c r="Z21" s="4" t="str">
        <f t="shared" si="18"/>
        <v>Cooking</v>
      </c>
      <c r="AA21" s="4">
        <f>'2012'!G20</f>
        <v>0</v>
      </c>
      <c r="AB21" s="4">
        <f>'2015'!G20</f>
        <v>0</v>
      </c>
      <c r="AC21" s="4">
        <f>'2020'!G20</f>
        <v>0</v>
      </c>
      <c r="AD21" s="4">
        <f>'2025'!G20</f>
        <v>0</v>
      </c>
      <c r="AE21" s="4">
        <f>'2030'!G20</f>
        <v>0</v>
      </c>
      <c r="AF21" s="4">
        <f>'2035'!G20</f>
        <v>0</v>
      </c>
      <c r="AG21" s="4">
        <f>'2040'!G20</f>
        <v>0</v>
      </c>
      <c r="AH21" s="4">
        <f>'2045'!G20</f>
        <v>0</v>
      </c>
      <c r="AI21" s="4">
        <f>'2050'!G20</f>
        <v>0</v>
      </c>
      <c r="AK21" t="str">
        <f t="shared" si="5"/>
        <v>Electric hobs standby</v>
      </c>
      <c r="AL21" t="str">
        <f t="shared" si="5"/>
        <v>Cooking</v>
      </c>
      <c r="AM21" s="14">
        <f t="shared" si="6"/>
        <v>0</v>
      </c>
      <c r="AN21" s="14">
        <f t="shared" si="7"/>
        <v>0</v>
      </c>
      <c r="AO21" s="14">
        <f t="shared" si="8"/>
        <v>0</v>
      </c>
      <c r="AP21" s="14">
        <f t="shared" si="9"/>
        <v>0</v>
      </c>
      <c r="AQ21" s="14">
        <f t="shared" si="10"/>
        <v>0</v>
      </c>
      <c r="AR21" s="14">
        <f t="shared" si="11"/>
        <v>0</v>
      </c>
      <c r="AS21" s="15">
        <f t="shared" si="12"/>
        <v>0</v>
      </c>
      <c r="AT21" s="14">
        <f t="shared" si="13"/>
        <v>0</v>
      </c>
      <c r="AU21" s="14">
        <f t="shared" si="14"/>
        <v>0</v>
      </c>
    </row>
    <row r="22" spans="1:49" x14ac:dyDescent="0.25">
      <c r="A22" t="str">
        <f>'2012'!A21</f>
        <v>Electric keddle</v>
      </c>
      <c r="B22" t="str">
        <f>'2012'!B21</f>
        <v>Cooking</v>
      </c>
      <c r="C22">
        <f>'2012'!C21</f>
        <v>4</v>
      </c>
      <c r="D22" s="8">
        <f>'2012'!F21</f>
        <v>86</v>
      </c>
      <c r="E22" s="8">
        <f>'2015'!F21</f>
        <v>86.64</v>
      </c>
      <c r="F22" s="8">
        <f>'2020'!F21</f>
        <v>87.43</v>
      </c>
      <c r="G22" s="8">
        <f>'2025'!F21</f>
        <v>88.01</v>
      </c>
      <c r="H22" s="8">
        <f>'2030'!F21</f>
        <v>88.47</v>
      </c>
      <c r="I22" s="8">
        <f>'2035'!F21</f>
        <v>88.87</v>
      </c>
      <c r="J22" s="8">
        <f>'2040'!F21</f>
        <v>89.23</v>
      </c>
      <c r="K22" s="8">
        <f>'2045'!F21</f>
        <v>89.58</v>
      </c>
      <c r="L22" s="8">
        <f>'2050'!F21</f>
        <v>89.92</v>
      </c>
      <c r="Y22" t="str">
        <f t="shared" si="18"/>
        <v>Electric keddle</v>
      </c>
      <c r="Z22" t="str">
        <f t="shared" si="18"/>
        <v>Cooking</v>
      </c>
      <c r="AA22">
        <f>'2012'!G21</f>
        <v>25</v>
      </c>
      <c r="AB22">
        <f>'2015'!G21</f>
        <v>25</v>
      </c>
      <c r="AC22">
        <f>'2020'!G21</f>
        <v>25</v>
      </c>
      <c r="AD22">
        <f>'2025'!G21</f>
        <v>25</v>
      </c>
      <c r="AE22">
        <f>'2030'!G21</f>
        <v>25</v>
      </c>
      <c r="AF22">
        <f>'2035'!G21</f>
        <v>25</v>
      </c>
      <c r="AG22">
        <f>'2040'!G21</f>
        <v>25</v>
      </c>
      <c r="AH22">
        <f>'2045'!G21</f>
        <v>25</v>
      </c>
      <c r="AI22">
        <f>'2050'!G21</f>
        <v>25</v>
      </c>
      <c r="AK22" t="str">
        <f t="shared" si="5"/>
        <v>Electric keddle</v>
      </c>
      <c r="AL22" t="str">
        <f t="shared" si="5"/>
        <v>Cooking</v>
      </c>
      <c r="AM22" s="14">
        <f t="shared" si="6"/>
        <v>21.5</v>
      </c>
      <c r="AN22" s="14">
        <f t="shared" si="7"/>
        <v>21.66</v>
      </c>
      <c r="AO22" s="14">
        <f t="shared" si="8"/>
        <v>21.857500000000002</v>
      </c>
      <c r="AP22" s="14">
        <f t="shared" si="9"/>
        <v>22.002500000000001</v>
      </c>
      <c r="AQ22" s="14">
        <f t="shared" si="10"/>
        <v>22.1175</v>
      </c>
      <c r="AR22" s="14">
        <f t="shared" si="11"/>
        <v>22.217500000000001</v>
      </c>
      <c r="AS22" s="15">
        <f t="shared" si="12"/>
        <v>22.307500000000001</v>
      </c>
      <c r="AT22" s="14">
        <f t="shared" si="13"/>
        <v>22.395</v>
      </c>
      <c r="AU22" s="14">
        <f t="shared" si="14"/>
        <v>22.48</v>
      </c>
    </row>
    <row r="23" spans="1:49" x14ac:dyDescent="0.25">
      <c r="A23" t="str">
        <f>'2012'!A22</f>
        <v>Espresso machine</v>
      </c>
      <c r="B23" t="str">
        <f>'2012'!B22</f>
        <v>Cooking</v>
      </c>
      <c r="C23">
        <f>'2012'!C22</f>
        <v>4</v>
      </c>
      <c r="D23" s="8">
        <f>'2012'!F22</f>
        <v>13</v>
      </c>
      <c r="E23" s="8">
        <f>'2015'!F22</f>
        <v>15.87</v>
      </c>
      <c r="F23" s="8">
        <f>'2020'!F22</f>
        <v>19.420000000000002</v>
      </c>
      <c r="G23" s="8">
        <f>'2025'!F22</f>
        <v>21.63</v>
      </c>
      <c r="H23" s="8">
        <f>'2030'!F22</f>
        <v>22.95</v>
      </c>
      <c r="I23" s="8">
        <f>'2035'!F22</f>
        <v>23.74</v>
      </c>
      <c r="J23" s="8">
        <f>'2040'!F22</f>
        <v>24.25</v>
      </c>
      <c r="K23" s="8">
        <f>'2045'!F22</f>
        <v>24.6</v>
      </c>
      <c r="L23" s="8">
        <f>'2050'!F22</f>
        <v>24.87</v>
      </c>
      <c r="Y23" t="str">
        <f t="shared" si="18"/>
        <v>Espresso machine</v>
      </c>
      <c r="Z23" t="str">
        <f t="shared" si="18"/>
        <v>Cooking</v>
      </c>
      <c r="AA23">
        <f>'2012'!G22</f>
        <v>25</v>
      </c>
      <c r="AB23">
        <f>'2015'!G22</f>
        <v>25</v>
      </c>
      <c r="AC23">
        <f>'2020'!G22</f>
        <v>25</v>
      </c>
      <c r="AD23">
        <f>'2025'!G22</f>
        <v>25</v>
      </c>
      <c r="AE23">
        <f>'2030'!G22</f>
        <v>25</v>
      </c>
      <c r="AF23">
        <f>'2035'!G22</f>
        <v>25</v>
      </c>
      <c r="AG23">
        <f>'2040'!G22</f>
        <v>25</v>
      </c>
      <c r="AH23">
        <f>'2045'!G22</f>
        <v>25</v>
      </c>
      <c r="AI23">
        <f>'2050'!G22</f>
        <v>25</v>
      </c>
      <c r="AK23" t="str">
        <f t="shared" si="5"/>
        <v>Espresso machine</v>
      </c>
      <c r="AL23" t="str">
        <f t="shared" si="5"/>
        <v>Cooking</v>
      </c>
      <c r="AM23" s="14">
        <f t="shared" si="6"/>
        <v>3.25</v>
      </c>
      <c r="AN23" s="14">
        <f t="shared" si="7"/>
        <v>3.9674999999999994</v>
      </c>
      <c r="AO23" s="14">
        <f t="shared" si="8"/>
        <v>4.8550000000000004</v>
      </c>
      <c r="AP23" s="14">
        <f t="shared" si="9"/>
        <v>5.4074999999999998</v>
      </c>
      <c r="AQ23" s="14">
        <f t="shared" si="10"/>
        <v>5.7374999999999998</v>
      </c>
      <c r="AR23" s="14">
        <f t="shared" si="11"/>
        <v>5.9349999999999996</v>
      </c>
      <c r="AS23" s="15">
        <f t="shared" si="12"/>
        <v>6.0625</v>
      </c>
      <c r="AT23" s="14">
        <f t="shared" si="13"/>
        <v>6.15</v>
      </c>
      <c r="AU23" s="14">
        <f t="shared" si="14"/>
        <v>6.2175000000000002</v>
      </c>
    </row>
    <row r="24" spans="1:49" x14ac:dyDescent="0.25">
      <c r="A24" t="str">
        <f>'2012'!A23</f>
        <v>Microwave ovens</v>
      </c>
      <c r="B24" t="str">
        <f>'2012'!B23</f>
        <v>Cooking</v>
      </c>
      <c r="C24">
        <f>'2012'!C23</f>
        <v>10</v>
      </c>
      <c r="D24" s="8">
        <f>'2012'!F23</f>
        <v>78</v>
      </c>
      <c r="E24" s="8">
        <f>'2015'!F23</f>
        <v>79.709999999999994</v>
      </c>
      <c r="F24" s="8">
        <f>'2020'!F23</f>
        <v>82.08</v>
      </c>
      <c r="G24" s="8">
        <f>'2025'!F23</f>
        <v>83.93</v>
      </c>
      <c r="H24" s="8">
        <f>'2030'!F23</f>
        <v>85.41</v>
      </c>
      <c r="I24" s="8">
        <f>'2035'!F23</f>
        <v>86.59</v>
      </c>
      <c r="J24" s="8">
        <f>'2040'!F23</f>
        <v>87.56</v>
      </c>
      <c r="K24" s="8">
        <f>'2045'!F23</f>
        <v>88.38</v>
      </c>
      <c r="L24" s="8">
        <f>'2050'!F23</f>
        <v>89.07</v>
      </c>
      <c r="Y24" t="str">
        <f t="shared" si="18"/>
        <v>Microwave ovens</v>
      </c>
      <c r="Z24" t="str">
        <f t="shared" si="18"/>
        <v>Cooking</v>
      </c>
      <c r="AA24">
        <f>'2012'!G23</f>
        <v>25</v>
      </c>
      <c r="AB24">
        <f>'2015'!G23</f>
        <v>26</v>
      </c>
      <c r="AC24">
        <f>'2020'!G23</f>
        <v>24</v>
      </c>
      <c r="AD24">
        <f>'2025'!G23</f>
        <v>24</v>
      </c>
      <c r="AE24">
        <f>'2030'!G23</f>
        <v>24</v>
      </c>
      <c r="AF24">
        <f>'2035'!G23</f>
        <v>24</v>
      </c>
      <c r="AG24">
        <f>'2040'!G23</f>
        <v>24</v>
      </c>
      <c r="AH24">
        <f>'2045'!G23</f>
        <v>24</v>
      </c>
      <c r="AI24">
        <f>'2050'!G23</f>
        <v>24</v>
      </c>
      <c r="AK24" t="str">
        <f t="shared" si="5"/>
        <v>Microwave ovens</v>
      </c>
      <c r="AL24" t="str">
        <f t="shared" si="5"/>
        <v>Cooking</v>
      </c>
      <c r="AM24" s="14">
        <f t="shared" si="6"/>
        <v>19.5</v>
      </c>
      <c r="AN24" s="14">
        <f t="shared" si="7"/>
        <v>20.724599999999999</v>
      </c>
      <c r="AO24" s="14">
        <f t="shared" si="8"/>
        <v>19.699199999999998</v>
      </c>
      <c r="AP24" s="14">
        <f t="shared" si="9"/>
        <v>20.1432</v>
      </c>
      <c r="AQ24" s="14">
        <f t="shared" si="10"/>
        <v>20.4984</v>
      </c>
      <c r="AR24" s="14">
        <f t="shared" si="11"/>
        <v>20.781600000000001</v>
      </c>
      <c r="AS24" s="15">
        <f t="shared" si="12"/>
        <v>21.014400000000002</v>
      </c>
      <c r="AT24" s="14">
        <f t="shared" si="13"/>
        <v>21.211199999999998</v>
      </c>
      <c r="AU24" s="14">
        <f t="shared" si="14"/>
        <v>21.376799999999999</v>
      </c>
    </row>
    <row r="25" spans="1:49" x14ac:dyDescent="0.25">
      <c r="A25" t="str">
        <f>'2012'!A24</f>
        <v>Microwave ovens standby</v>
      </c>
      <c r="B25" t="str">
        <f>'2012'!B24</f>
        <v>Cooking</v>
      </c>
      <c r="C25">
        <f>'2012'!C24</f>
        <v>0</v>
      </c>
      <c r="D25" s="8">
        <f>'2012'!F24</f>
        <v>0</v>
      </c>
      <c r="E25" s="8">
        <f>'2015'!F24</f>
        <v>0</v>
      </c>
      <c r="F25" s="8">
        <f>'2020'!F24</f>
        <v>0</v>
      </c>
      <c r="G25" s="8">
        <f>'2025'!F24</f>
        <v>0</v>
      </c>
      <c r="H25" s="8">
        <f>'2030'!F24</f>
        <v>0</v>
      </c>
      <c r="I25" s="8">
        <f>'2035'!F24</f>
        <v>0</v>
      </c>
      <c r="J25" s="8">
        <f>'2040'!F24</f>
        <v>0</v>
      </c>
      <c r="K25" s="8">
        <f>'2045'!F24</f>
        <v>0</v>
      </c>
      <c r="L25" s="8">
        <f>'2050'!F24</f>
        <v>0</v>
      </c>
      <c r="Y25" s="4" t="str">
        <f t="shared" si="18"/>
        <v>Microwave ovens standby</v>
      </c>
      <c r="Z25" s="4" t="str">
        <f t="shared" si="18"/>
        <v>Cooking</v>
      </c>
      <c r="AA25" s="4">
        <f>'2012'!G24</f>
        <v>0</v>
      </c>
      <c r="AB25" s="4">
        <f>'2015'!G24</f>
        <v>0</v>
      </c>
      <c r="AC25" s="4">
        <f>'2020'!G24</f>
        <v>0</v>
      </c>
      <c r="AD25" s="4">
        <f>'2025'!G24</f>
        <v>0</v>
      </c>
      <c r="AE25" s="4">
        <f>'2030'!G24</f>
        <v>0</v>
      </c>
      <c r="AF25" s="4">
        <f>'2035'!G24</f>
        <v>0</v>
      </c>
      <c r="AG25" s="4">
        <f>'2040'!G24</f>
        <v>0</v>
      </c>
      <c r="AH25" s="4">
        <f>'2045'!G24</f>
        <v>0</v>
      </c>
      <c r="AI25" s="4">
        <f>'2050'!G24</f>
        <v>0</v>
      </c>
      <c r="AK25" t="str">
        <f t="shared" si="5"/>
        <v>Microwave ovens standby</v>
      </c>
      <c r="AL25" t="str">
        <f t="shared" si="5"/>
        <v>Cooking</v>
      </c>
      <c r="AM25" s="17">
        <f t="shared" si="6"/>
        <v>0</v>
      </c>
      <c r="AN25" s="17">
        <f t="shared" si="7"/>
        <v>0</v>
      </c>
      <c r="AO25" s="17">
        <f t="shared" si="8"/>
        <v>0</v>
      </c>
      <c r="AP25" s="17">
        <f t="shared" si="9"/>
        <v>0</v>
      </c>
      <c r="AQ25" s="17">
        <f t="shared" si="10"/>
        <v>0</v>
      </c>
      <c r="AR25" s="17">
        <f t="shared" si="11"/>
        <v>0</v>
      </c>
      <c r="AS25" s="18">
        <f t="shared" si="12"/>
        <v>0</v>
      </c>
      <c r="AT25" s="17">
        <f t="shared" si="13"/>
        <v>0</v>
      </c>
      <c r="AU25" s="17">
        <f t="shared" si="14"/>
        <v>0</v>
      </c>
    </row>
    <row r="26" spans="1:49" x14ac:dyDescent="0.25">
      <c r="A26" t="str">
        <f>'2012'!A25</f>
        <v>B/W TV</v>
      </c>
      <c r="B26" t="str">
        <f>'2012'!B25</f>
        <v>Entertainment</v>
      </c>
      <c r="C26">
        <f>'2012'!C25</f>
        <v>14</v>
      </c>
      <c r="D26" s="8">
        <f>'2012'!F25</f>
        <v>0.01</v>
      </c>
      <c r="E26" s="8">
        <f>'2015'!F25</f>
        <v>0</v>
      </c>
      <c r="F26" s="8">
        <f>'2020'!F25</f>
        <v>0</v>
      </c>
      <c r="G26" s="8">
        <f>'2025'!F25</f>
        <v>0</v>
      </c>
      <c r="H26" s="8">
        <f>'2030'!F25</f>
        <v>0</v>
      </c>
      <c r="I26" s="8">
        <f>'2035'!F25</f>
        <v>0</v>
      </c>
      <c r="J26" s="8">
        <f>'2040'!F25</f>
        <v>0</v>
      </c>
      <c r="K26" s="8">
        <f>'2045'!F25</f>
        <v>0</v>
      </c>
      <c r="L26" s="8">
        <f>'2050'!F25</f>
        <v>0</v>
      </c>
      <c r="Y26" t="str">
        <f t="shared" si="18"/>
        <v>B/W TV</v>
      </c>
      <c r="Z26" t="str">
        <f t="shared" si="18"/>
        <v>Entertainment</v>
      </c>
      <c r="AA26">
        <f>'2012'!G25</f>
        <v>50</v>
      </c>
      <c r="AB26">
        <f>'2015'!G25</f>
        <v>45</v>
      </c>
      <c r="AC26">
        <f>'2020'!G25</f>
        <v>35</v>
      </c>
      <c r="AD26">
        <f>'2025'!G25</f>
        <v>35</v>
      </c>
      <c r="AE26">
        <f>'2030'!G25</f>
        <v>35</v>
      </c>
      <c r="AF26">
        <f>'2035'!G25</f>
        <v>35</v>
      </c>
      <c r="AG26">
        <f>'2040'!G25</f>
        <v>35</v>
      </c>
      <c r="AH26">
        <f>'2045'!G25</f>
        <v>35</v>
      </c>
      <c r="AI26">
        <f>'2050'!G25</f>
        <v>35</v>
      </c>
      <c r="AK26" t="str">
        <f t="shared" si="5"/>
        <v>B/W TV</v>
      </c>
      <c r="AL26" t="str">
        <f t="shared" si="5"/>
        <v>Entertainment</v>
      </c>
      <c r="AM26" s="11">
        <f t="shared" si="6"/>
        <v>5.0000000000000001E-3</v>
      </c>
      <c r="AN26" s="11">
        <f t="shared" si="7"/>
        <v>0</v>
      </c>
      <c r="AO26" s="11">
        <f t="shared" si="8"/>
        <v>0</v>
      </c>
      <c r="AP26" s="11">
        <f t="shared" si="9"/>
        <v>0</v>
      </c>
      <c r="AQ26" s="11">
        <f t="shared" si="10"/>
        <v>0</v>
      </c>
      <c r="AR26" s="11">
        <f t="shared" si="11"/>
        <v>0</v>
      </c>
      <c r="AS26" s="12">
        <f t="shared" si="12"/>
        <v>0</v>
      </c>
      <c r="AT26" s="11">
        <f t="shared" si="13"/>
        <v>0</v>
      </c>
      <c r="AU26" s="11">
        <f t="shared" si="14"/>
        <v>0</v>
      </c>
    </row>
    <row r="27" spans="1:49" x14ac:dyDescent="0.25">
      <c r="A27" t="str">
        <f>'2012'!A26</f>
        <v>Bluray player</v>
      </c>
      <c r="B27" t="str">
        <f>'2012'!B26</f>
        <v>Entertainment</v>
      </c>
      <c r="C27">
        <f>'2012'!C26</f>
        <v>4</v>
      </c>
      <c r="D27" s="8">
        <f>'2012'!F26</f>
        <v>25</v>
      </c>
      <c r="E27" s="8">
        <f>'2015'!F26</f>
        <v>25.19</v>
      </c>
      <c r="F27" s="8">
        <f>'2020'!F26</f>
        <v>25.19</v>
      </c>
      <c r="G27" s="8">
        <f>'2025'!F26</f>
        <v>25.16</v>
      </c>
      <c r="H27" s="8">
        <f>'2030'!F26</f>
        <v>25.13</v>
      </c>
      <c r="I27" s="8">
        <f>'2035'!F26</f>
        <v>25.1</v>
      </c>
      <c r="J27" s="8">
        <f>'2040'!F26</f>
        <v>25.07</v>
      </c>
      <c r="K27" s="8">
        <f>'2045'!F26</f>
        <v>25.04</v>
      </c>
      <c r="L27" s="8">
        <f>'2050'!F26</f>
        <v>25.01</v>
      </c>
      <c r="Y27" t="str">
        <f t="shared" si="18"/>
        <v>Bluray player</v>
      </c>
      <c r="Z27" t="str">
        <f t="shared" si="18"/>
        <v>Entertainment</v>
      </c>
      <c r="AA27">
        <f>'2012'!G26</f>
        <v>11</v>
      </c>
      <c r="AB27">
        <f>'2015'!G26</f>
        <v>9</v>
      </c>
      <c r="AC27">
        <f>'2020'!G26</f>
        <v>7</v>
      </c>
      <c r="AD27">
        <f>'2025'!G26</f>
        <v>6</v>
      </c>
      <c r="AE27">
        <f>'2030'!G26</f>
        <v>6</v>
      </c>
      <c r="AF27">
        <f>'2035'!G26</f>
        <v>5</v>
      </c>
      <c r="AG27">
        <f>'2040'!G26</f>
        <v>5</v>
      </c>
      <c r="AH27">
        <f>'2045'!G26</f>
        <v>5</v>
      </c>
      <c r="AI27">
        <f>'2050'!G26</f>
        <v>5</v>
      </c>
      <c r="AK27" t="str">
        <f t="shared" si="5"/>
        <v>Bluray player</v>
      </c>
      <c r="AL27" t="str">
        <f t="shared" si="5"/>
        <v>Entertainment</v>
      </c>
      <c r="AM27" s="14">
        <f t="shared" si="6"/>
        <v>2.75</v>
      </c>
      <c r="AN27" s="14">
        <f t="shared" si="7"/>
        <v>2.2671000000000001</v>
      </c>
      <c r="AO27" s="14">
        <f t="shared" si="8"/>
        <v>1.7633000000000001</v>
      </c>
      <c r="AP27" s="14">
        <f t="shared" si="9"/>
        <v>1.5095999999999998</v>
      </c>
      <c r="AQ27" s="14">
        <f t="shared" si="10"/>
        <v>1.5077999999999998</v>
      </c>
      <c r="AR27" s="14">
        <f t="shared" si="11"/>
        <v>1.2549999999999999</v>
      </c>
      <c r="AS27" s="15">
        <f t="shared" si="12"/>
        <v>1.2534999999999998</v>
      </c>
      <c r="AT27" s="14">
        <f t="shared" si="13"/>
        <v>1.252</v>
      </c>
      <c r="AU27" s="14">
        <f t="shared" si="14"/>
        <v>1.2504999999999999</v>
      </c>
    </row>
    <row r="28" spans="1:49" x14ac:dyDescent="0.25">
      <c r="A28" t="str">
        <f>'2012'!A27</f>
        <v>CRT TV</v>
      </c>
      <c r="B28" t="str">
        <f>'2012'!B27</f>
        <v>Entertainment</v>
      </c>
      <c r="C28">
        <f>'2012'!C27</f>
        <v>3</v>
      </c>
      <c r="D28" s="8">
        <f>'2012'!F27</f>
        <v>42</v>
      </c>
      <c r="E28" s="8">
        <f>'2015'!F27</f>
        <v>5</v>
      </c>
      <c r="F28" s="8">
        <f>'2020'!F27</f>
        <v>0</v>
      </c>
      <c r="G28" s="8">
        <f>'2025'!F27</f>
        <v>0</v>
      </c>
      <c r="H28" s="8">
        <f>'2030'!F27</f>
        <v>0</v>
      </c>
      <c r="I28" s="8">
        <f>'2035'!F27</f>
        <v>0</v>
      </c>
      <c r="J28" s="8">
        <f>'2040'!F27</f>
        <v>0</v>
      </c>
      <c r="K28" s="8">
        <f>'2045'!F27</f>
        <v>0</v>
      </c>
      <c r="L28" s="8">
        <f>'2050'!F27</f>
        <v>0</v>
      </c>
      <c r="Y28" t="str">
        <f t="shared" si="18"/>
        <v>CRT TV</v>
      </c>
      <c r="Z28" t="str">
        <f t="shared" si="18"/>
        <v>Entertainment</v>
      </c>
      <c r="AA28">
        <f>'2012'!G27</f>
        <v>150</v>
      </c>
      <c r="AB28">
        <f>'2015'!G27</f>
        <v>147</v>
      </c>
      <c r="AC28">
        <f>'2020'!G27</f>
        <v>0</v>
      </c>
      <c r="AD28">
        <f>'2025'!G27</f>
        <v>0</v>
      </c>
      <c r="AE28">
        <f>'2030'!G27</f>
        <v>0</v>
      </c>
      <c r="AF28">
        <f>'2035'!G27</f>
        <v>0</v>
      </c>
      <c r="AG28">
        <f>'2040'!G27</f>
        <v>0</v>
      </c>
      <c r="AH28">
        <f>'2045'!G27</f>
        <v>0</v>
      </c>
      <c r="AI28">
        <f>'2050'!G27</f>
        <v>0</v>
      </c>
      <c r="AK28" t="str">
        <f t="shared" si="5"/>
        <v>CRT TV</v>
      </c>
      <c r="AL28" t="str">
        <f t="shared" si="5"/>
        <v>Entertainment</v>
      </c>
      <c r="AM28" s="14">
        <f t="shared" si="6"/>
        <v>63</v>
      </c>
      <c r="AN28" s="14">
        <f t="shared" si="7"/>
        <v>7.3500000000000005</v>
      </c>
      <c r="AO28" s="14">
        <f t="shared" si="8"/>
        <v>0</v>
      </c>
      <c r="AP28" s="14">
        <f t="shared" si="9"/>
        <v>0</v>
      </c>
      <c r="AQ28" s="14">
        <f t="shared" si="10"/>
        <v>0</v>
      </c>
      <c r="AR28" s="14">
        <f t="shared" si="11"/>
        <v>0</v>
      </c>
      <c r="AS28" s="15">
        <f t="shared" si="12"/>
        <v>0</v>
      </c>
      <c r="AT28" s="14">
        <f t="shared" si="13"/>
        <v>0</v>
      </c>
      <c r="AU28" s="14">
        <f t="shared" si="14"/>
        <v>0</v>
      </c>
    </row>
    <row r="29" spans="1:49" x14ac:dyDescent="0.25">
      <c r="A29" t="str">
        <f>'2012'!A28</f>
        <v>Digital photo frame</v>
      </c>
      <c r="B29" t="str">
        <f>'2012'!B28</f>
        <v>Entertainment</v>
      </c>
      <c r="C29">
        <f>'2012'!C28</f>
        <v>4</v>
      </c>
      <c r="D29" s="8">
        <f>'2012'!F28</f>
        <v>14</v>
      </c>
      <c r="E29" s="8">
        <f>'2015'!F28</f>
        <v>17.829999999999998</v>
      </c>
      <c r="F29" s="8">
        <f>'2020'!F28</f>
        <v>21.32</v>
      </c>
      <c r="G29" s="8">
        <f>'2025'!F28</f>
        <v>22.78</v>
      </c>
      <c r="H29" s="8">
        <f>'2030'!F28</f>
        <v>23.49</v>
      </c>
      <c r="I29" s="8">
        <f>'2035'!F28</f>
        <v>23.93</v>
      </c>
      <c r="J29" s="8">
        <f>'2040'!F28</f>
        <v>24.29</v>
      </c>
      <c r="K29" s="8">
        <f>'2045'!F28</f>
        <v>24.62</v>
      </c>
      <c r="L29" s="8">
        <f>'2050'!F28</f>
        <v>24.93</v>
      </c>
      <c r="Y29" t="str">
        <f t="shared" si="18"/>
        <v>Digital photo frame</v>
      </c>
      <c r="Z29" t="str">
        <f t="shared" si="18"/>
        <v>Entertainment</v>
      </c>
      <c r="AA29">
        <f>'2012'!G28</f>
        <v>18</v>
      </c>
      <c r="AB29">
        <f>'2015'!G28</f>
        <v>17</v>
      </c>
      <c r="AC29">
        <f>'2020'!G28</f>
        <v>15</v>
      </c>
      <c r="AD29">
        <f>'2025'!G28</f>
        <v>14</v>
      </c>
      <c r="AE29">
        <f>'2030'!G28</f>
        <v>14</v>
      </c>
      <c r="AF29">
        <f>'2035'!G28</f>
        <v>13</v>
      </c>
      <c r="AG29">
        <f>'2040'!G28</f>
        <v>12</v>
      </c>
      <c r="AH29">
        <f>'2045'!G28</f>
        <v>12</v>
      </c>
      <c r="AI29">
        <f>'2050'!G28</f>
        <v>12</v>
      </c>
      <c r="AK29" t="str">
        <f t="shared" si="5"/>
        <v>Digital photo frame</v>
      </c>
      <c r="AL29" t="str">
        <f t="shared" si="5"/>
        <v>Entertainment</v>
      </c>
      <c r="AM29" s="14">
        <f t="shared" si="6"/>
        <v>2.5200000000000005</v>
      </c>
      <c r="AN29" s="14">
        <f t="shared" si="7"/>
        <v>3.0310999999999999</v>
      </c>
      <c r="AO29" s="14">
        <f t="shared" si="8"/>
        <v>3.198</v>
      </c>
      <c r="AP29" s="14">
        <f t="shared" si="9"/>
        <v>3.1892</v>
      </c>
      <c r="AQ29" s="14">
        <f t="shared" si="10"/>
        <v>3.2885999999999997</v>
      </c>
      <c r="AR29" s="14">
        <f t="shared" si="11"/>
        <v>3.1109</v>
      </c>
      <c r="AS29" s="15">
        <f t="shared" si="12"/>
        <v>2.9148000000000001</v>
      </c>
      <c r="AT29" s="14">
        <f t="shared" si="13"/>
        <v>2.9544000000000001</v>
      </c>
      <c r="AU29" s="14">
        <f t="shared" si="14"/>
        <v>2.9916</v>
      </c>
    </row>
    <row r="30" spans="1:49" x14ac:dyDescent="0.25">
      <c r="A30" t="str">
        <f>'2012'!A29</f>
        <v>DVD player</v>
      </c>
      <c r="B30" t="str">
        <f>'2012'!B29</f>
        <v>Entertainment</v>
      </c>
      <c r="C30">
        <f>'2012'!C29</f>
        <v>4</v>
      </c>
      <c r="D30" s="8">
        <f>'2012'!F29</f>
        <v>95</v>
      </c>
      <c r="E30" s="8">
        <f>'2015'!F29</f>
        <v>75.78</v>
      </c>
      <c r="F30" s="8">
        <f>'2020'!F29</f>
        <v>47.31</v>
      </c>
      <c r="G30" s="8">
        <f>'2025'!F29</f>
        <v>29.78</v>
      </c>
      <c r="H30" s="8">
        <f>'2030'!F29</f>
        <v>18.78</v>
      </c>
      <c r="I30" s="8">
        <f>'2035'!F29</f>
        <v>11.75</v>
      </c>
      <c r="J30" s="8">
        <f>'2040'!F29</f>
        <v>7.18</v>
      </c>
      <c r="K30" s="8">
        <f>'2045'!F29</f>
        <v>4.17</v>
      </c>
      <c r="L30" s="8">
        <f>'2050'!F29</f>
        <v>2.16</v>
      </c>
      <c r="Y30" t="str">
        <f t="shared" si="18"/>
        <v>DVD player</v>
      </c>
      <c r="Z30" t="str">
        <f t="shared" si="18"/>
        <v>Entertainment</v>
      </c>
      <c r="AA30">
        <f>'2012'!G29</f>
        <v>20</v>
      </c>
      <c r="AB30">
        <f>'2015'!G29</f>
        <v>19</v>
      </c>
      <c r="AC30">
        <f>'2020'!G29</f>
        <v>17</v>
      </c>
      <c r="AD30">
        <f>'2025'!G29</f>
        <v>16</v>
      </c>
      <c r="AE30">
        <f>'2030'!G29</f>
        <v>15</v>
      </c>
      <c r="AF30">
        <f>'2035'!G29</f>
        <v>14</v>
      </c>
      <c r="AG30">
        <f>'2040'!G29</f>
        <v>13</v>
      </c>
      <c r="AH30">
        <f>'2045'!G29</f>
        <v>12</v>
      </c>
      <c r="AI30">
        <f>'2050'!G29</f>
        <v>11</v>
      </c>
      <c r="AK30" t="str">
        <f t="shared" si="5"/>
        <v>DVD player</v>
      </c>
      <c r="AL30" t="str">
        <f t="shared" si="5"/>
        <v>Entertainment</v>
      </c>
      <c r="AM30" s="14">
        <f t="shared" si="6"/>
        <v>19</v>
      </c>
      <c r="AN30" s="14">
        <f t="shared" si="7"/>
        <v>14.398200000000001</v>
      </c>
      <c r="AO30" s="14">
        <f t="shared" si="8"/>
        <v>8.0427</v>
      </c>
      <c r="AP30" s="14">
        <f t="shared" si="9"/>
        <v>4.7648000000000001</v>
      </c>
      <c r="AQ30" s="14">
        <f t="shared" si="10"/>
        <v>2.8170000000000002</v>
      </c>
      <c r="AR30" s="14">
        <f t="shared" si="11"/>
        <v>1.645</v>
      </c>
      <c r="AS30" s="15">
        <f t="shared" si="12"/>
        <v>0.93340000000000001</v>
      </c>
      <c r="AT30" s="14">
        <f t="shared" si="13"/>
        <v>0.50039999999999996</v>
      </c>
      <c r="AU30" s="14">
        <f t="shared" si="14"/>
        <v>0.23760000000000001</v>
      </c>
    </row>
    <row r="31" spans="1:49" x14ac:dyDescent="0.25">
      <c r="A31" t="str">
        <f>'2012'!A30</f>
        <v>Gaming consol - PS2/3</v>
      </c>
      <c r="B31" t="str">
        <f>'2012'!B30</f>
        <v>Entertainment</v>
      </c>
      <c r="C31">
        <f>'2012'!C30</f>
        <v>4</v>
      </c>
      <c r="D31" s="8">
        <f>'2012'!F30</f>
        <v>16.84</v>
      </c>
      <c r="E31" s="8">
        <f>'2015'!F30</f>
        <v>16.899999999999999</v>
      </c>
      <c r="F31" s="8">
        <f>'2020'!F30</f>
        <v>16.920000000000002</v>
      </c>
      <c r="G31" s="8">
        <f>'2025'!F30</f>
        <v>16.91</v>
      </c>
      <c r="H31" s="8">
        <f>'2030'!F30</f>
        <v>16.899999999999999</v>
      </c>
      <c r="I31" s="8">
        <f>'2035'!F30</f>
        <v>16.88</v>
      </c>
      <c r="J31" s="8">
        <f>'2040'!F30</f>
        <v>16.87</v>
      </c>
      <c r="K31" s="8">
        <f>'2045'!F30</f>
        <v>16.86</v>
      </c>
      <c r="L31" s="8">
        <f>'2050'!F30</f>
        <v>16.84</v>
      </c>
      <c r="Y31" t="str">
        <f t="shared" si="18"/>
        <v>Gaming consol - PS2/3</v>
      </c>
      <c r="Z31" t="str">
        <f t="shared" si="18"/>
        <v>Entertainment</v>
      </c>
      <c r="AA31">
        <f>'2012'!G30</f>
        <v>125</v>
      </c>
      <c r="AB31">
        <f>'2015'!G30</f>
        <v>125</v>
      </c>
      <c r="AC31">
        <f>'2020'!G30</f>
        <v>125</v>
      </c>
      <c r="AD31">
        <f>'2025'!G30</f>
        <v>125</v>
      </c>
      <c r="AE31">
        <f>'2030'!G30</f>
        <v>125</v>
      </c>
      <c r="AF31">
        <f>'2035'!G30</f>
        <v>125</v>
      </c>
      <c r="AG31">
        <f>'2040'!G30</f>
        <v>125</v>
      </c>
      <c r="AH31">
        <f>'2045'!G30</f>
        <v>125</v>
      </c>
      <c r="AI31">
        <f>'2050'!G30</f>
        <v>125</v>
      </c>
      <c r="AK31" t="str">
        <f t="shared" si="5"/>
        <v>Gaming consol - PS2/3</v>
      </c>
      <c r="AL31" t="str">
        <f t="shared" si="5"/>
        <v>Entertainment</v>
      </c>
      <c r="AM31" s="14">
        <f t="shared" si="6"/>
        <v>21.05</v>
      </c>
      <c r="AN31" s="14">
        <f t="shared" si="7"/>
        <v>21.124999999999996</v>
      </c>
      <c r="AO31" s="14">
        <f t="shared" si="8"/>
        <v>21.150000000000002</v>
      </c>
      <c r="AP31" s="14">
        <f t="shared" si="9"/>
        <v>21.137499999999999</v>
      </c>
      <c r="AQ31" s="14">
        <f t="shared" si="10"/>
        <v>21.124999999999996</v>
      </c>
      <c r="AR31" s="14">
        <f t="shared" si="11"/>
        <v>21.099999999999998</v>
      </c>
      <c r="AS31" s="15">
        <f t="shared" si="12"/>
        <v>21.087500000000002</v>
      </c>
      <c r="AT31" s="14">
        <f t="shared" si="13"/>
        <v>21.074999999999999</v>
      </c>
      <c r="AU31" s="14">
        <f t="shared" si="14"/>
        <v>21.05</v>
      </c>
    </row>
    <row r="32" spans="1:49" x14ac:dyDescent="0.25">
      <c r="A32" t="str">
        <f>'2012'!A31</f>
        <v>Gaming consol - Wii</v>
      </c>
      <c r="B32" t="str">
        <f>'2012'!B31</f>
        <v>Entertainment</v>
      </c>
      <c r="C32">
        <f>'2012'!C31</f>
        <v>4</v>
      </c>
      <c r="D32" s="8">
        <f>'2012'!F31</f>
        <v>24.41</v>
      </c>
      <c r="E32" s="8">
        <f>'2015'!F31</f>
        <v>30.02</v>
      </c>
      <c r="F32" s="8">
        <f>'2020'!F31</f>
        <v>36.76</v>
      </c>
      <c r="G32" s="8">
        <f>'2025'!F31</f>
        <v>41.12</v>
      </c>
      <c r="H32" s="8">
        <f>'2030'!F31</f>
        <v>43.94</v>
      </c>
      <c r="I32" s="8">
        <f>'2035'!F31</f>
        <v>45.88</v>
      </c>
      <c r="J32" s="8">
        <f>'2040'!F31</f>
        <v>47.35</v>
      </c>
      <c r="K32" s="8">
        <f>'2045'!F31</f>
        <v>48.57</v>
      </c>
      <c r="L32" s="8">
        <f>'2050'!F31</f>
        <v>49.67</v>
      </c>
      <c r="Y32" t="str">
        <f t="shared" si="18"/>
        <v>Gaming consol - Wii</v>
      </c>
      <c r="Z32" t="str">
        <f t="shared" si="18"/>
        <v>Entertainment</v>
      </c>
      <c r="AA32">
        <f>'2012'!G31</f>
        <v>26</v>
      </c>
      <c r="AB32">
        <f>'2015'!G31</f>
        <v>26</v>
      </c>
      <c r="AC32">
        <f>'2020'!G31</f>
        <v>26</v>
      </c>
      <c r="AD32">
        <f>'2025'!G31</f>
        <v>26</v>
      </c>
      <c r="AE32">
        <f>'2030'!G31</f>
        <v>26</v>
      </c>
      <c r="AF32">
        <f>'2035'!G31</f>
        <v>26</v>
      </c>
      <c r="AG32">
        <f>'2040'!G31</f>
        <v>26</v>
      </c>
      <c r="AH32">
        <f>'2045'!G31</f>
        <v>26</v>
      </c>
      <c r="AI32">
        <f>'2050'!G31</f>
        <v>26</v>
      </c>
      <c r="AK32" t="str">
        <f t="shared" si="5"/>
        <v>Gaming consol - Wii</v>
      </c>
      <c r="AL32" t="str">
        <f t="shared" si="5"/>
        <v>Entertainment</v>
      </c>
      <c r="AM32" s="14">
        <f t="shared" si="6"/>
        <v>6.3466000000000005</v>
      </c>
      <c r="AN32" s="14">
        <f t="shared" si="7"/>
        <v>7.805200000000001</v>
      </c>
      <c r="AO32" s="14">
        <f t="shared" si="8"/>
        <v>9.557599999999999</v>
      </c>
      <c r="AP32" s="14">
        <f t="shared" si="9"/>
        <v>10.691199999999998</v>
      </c>
      <c r="AQ32" s="14">
        <f t="shared" si="10"/>
        <v>11.424399999999999</v>
      </c>
      <c r="AR32" s="14">
        <f t="shared" si="11"/>
        <v>11.928800000000001</v>
      </c>
      <c r="AS32" s="15">
        <f t="shared" si="12"/>
        <v>12.311</v>
      </c>
      <c r="AT32" s="14">
        <f t="shared" si="13"/>
        <v>12.6282</v>
      </c>
      <c r="AU32" s="14">
        <f t="shared" si="14"/>
        <v>12.914200000000001</v>
      </c>
      <c r="AW32" t="s">
        <v>103</v>
      </c>
    </row>
    <row r="33" spans="1:58" x14ac:dyDescent="0.25">
      <c r="A33" t="str">
        <f>'2012'!A32</f>
        <v>Gaming consol - Xbox</v>
      </c>
      <c r="B33" t="str">
        <f>'2012'!B32</f>
        <v>Entertainment</v>
      </c>
      <c r="C33">
        <f>'2012'!C32</f>
        <v>4</v>
      </c>
      <c r="D33" s="8">
        <f>'2012'!F32</f>
        <v>13</v>
      </c>
      <c r="E33" s="8">
        <f>'2015'!F32</f>
        <v>13.02</v>
      </c>
      <c r="F33" s="8">
        <f>'2020'!F32</f>
        <v>13.02</v>
      </c>
      <c r="G33" s="8">
        <f>'2025'!F32</f>
        <v>13.02</v>
      </c>
      <c r="H33" s="8">
        <f>'2030'!F32</f>
        <v>13.02</v>
      </c>
      <c r="I33" s="8">
        <f>'2035'!F32</f>
        <v>13.01</v>
      </c>
      <c r="J33" s="8">
        <f>'2040'!F32</f>
        <v>13.01</v>
      </c>
      <c r="K33" s="8">
        <f>'2045'!F32</f>
        <v>13.01</v>
      </c>
      <c r="L33" s="8">
        <f>'2050'!F32</f>
        <v>13</v>
      </c>
      <c r="N33" t="s">
        <v>91</v>
      </c>
      <c r="Y33" t="str">
        <f t="shared" si="18"/>
        <v>Gaming consol - Xbox</v>
      </c>
      <c r="Z33" t="str">
        <f t="shared" si="18"/>
        <v>Entertainment</v>
      </c>
      <c r="AA33">
        <f>'2012'!G32</f>
        <v>125</v>
      </c>
      <c r="AB33">
        <f>'2015'!G32</f>
        <v>125</v>
      </c>
      <c r="AC33">
        <f>'2020'!G32</f>
        <v>125</v>
      </c>
      <c r="AD33">
        <f>'2025'!G32</f>
        <v>125</v>
      </c>
      <c r="AE33">
        <f>'2030'!G32</f>
        <v>125</v>
      </c>
      <c r="AF33">
        <f>'2035'!G32</f>
        <v>125</v>
      </c>
      <c r="AG33">
        <f>'2040'!G32</f>
        <v>125</v>
      </c>
      <c r="AH33">
        <f>'2045'!G32</f>
        <v>125</v>
      </c>
      <c r="AI33">
        <f>'2050'!G32</f>
        <v>125</v>
      </c>
      <c r="AK33" t="str">
        <f t="shared" si="5"/>
        <v>Gaming consol - Xbox</v>
      </c>
      <c r="AL33" t="str">
        <f t="shared" si="5"/>
        <v>Entertainment</v>
      </c>
      <c r="AM33" s="14">
        <f t="shared" si="6"/>
        <v>16.25</v>
      </c>
      <c r="AN33" s="14">
        <f t="shared" si="7"/>
        <v>16.274999999999999</v>
      </c>
      <c r="AO33" s="14">
        <f t="shared" si="8"/>
        <v>16.274999999999999</v>
      </c>
      <c r="AP33" s="14">
        <f t="shared" si="9"/>
        <v>16.274999999999999</v>
      </c>
      <c r="AQ33" s="14">
        <f t="shared" si="10"/>
        <v>16.274999999999999</v>
      </c>
      <c r="AR33" s="14">
        <f t="shared" si="11"/>
        <v>16.262499999999999</v>
      </c>
      <c r="AS33" s="15">
        <f t="shared" si="12"/>
        <v>16.262499999999999</v>
      </c>
      <c r="AT33" s="14">
        <f t="shared" si="13"/>
        <v>16.262499999999999</v>
      </c>
      <c r="AU33" s="14">
        <f t="shared" si="14"/>
        <v>16.25</v>
      </c>
    </row>
    <row r="34" spans="1:58" x14ac:dyDescent="0.25">
      <c r="A34" t="str">
        <f>'2012'!A33</f>
        <v xml:space="preserve">LCD TV </v>
      </c>
      <c r="B34" t="str">
        <f>'2012'!B33</f>
        <v>Entertainment</v>
      </c>
      <c r="C34">
        <f>'2012'!C33</f>
        <v>7</v>
      </c>
      <c r="D34" s="8">
        <f>'2012'!F33</f>
        <v>105.71</v>
      </c>
      <c r="E34" s="8">
        <f>'2015'!F33</f>
        <v>97.31</v>
      </c>
      <c r="F34" s="8">
        <f>'2020'!F33</f>
        <v>84</v>
      </c>
      <c r="G34" s="8">
        <f>'2025'!F33</f>
        <v>71.17</v>
      </c>
      <c r="H34" s="8">
        <f>'2030'!F33</f>
        <v>58.43</v>
      </c>
      <c r="I34" s="8">
        <f>'2035'!F33</f>
        <v>45.71</v>
      </c>
      <c r="J34" s="8">
        <f>'2040'!F33</f>
        <v>32.99</v>
      </c>
      <c r="K34" s="8">
        <f>'2045'!F33</f>
        <v>20.260000000000002</v>
      </c>
      <c r="L34" s="8">
        <f>'2050'!F33</f>
        <v>7.54</v>
      </c>
      <c r="N34" s="4" t="s">
        <v>93</v>
      </c>
      <c r="Y34" t="str">
        <f t="shared" si="18"/>
        <v xml:space="preserve">LCD TV </v>
      </c>
      <c r="Z34" t="str">
        <f t="shared" si="18"/>
        <v>Entertainment</v>
      </c>
      <c r="AA34">
        <f>'2012'!G33</f>
        <v>305</v>
      </c>
      <c r="AB34">
        <f>'2015'!G33</f>
        <v>282</v>
      </c>
      <c r="AC34">
        <f>'2020'!G33</f>
        <v>244</v>
      </c>
      <c r="AD34">
        <f>'2025'!G33</f>
        <v>226</v>
      </c>
      <c r="AE34">
        <f>'2030'!G33</f>
        <v>212</v>
      </c>
      <c r="AF34">
        <f>'2035'!G33</f>
        <v>203</v>
      </c>
      <c r="AG34">
        <f>'2040'!G33</f>
        <v>196</v>
      </c>
      <c r="AH34">
        <f>'2045'!G33</f>
        <v>191</v>
      </c>
      <c r="AI34">
        <f>'2050'!G33</f>
        <v>188</v>
      </c>
      <c r="AK34" t="str">
        <f t="shared" si="5"/>
        <v xml:space="preserve">LCD TV </v>
      </c>
      <c r="AL34" t="str">
        <f t="shared" si="5"/>
        <v>Entertainment</v>
      </c>
      <c r="AM34" s="14">
        <f t="shared" si="6"/>
        <v>322.41549999999995</v>
      </c>
      <c r="AN34" s="14">
        <f t="shared" si="7"/>
        <v>274.41419999999999</v>
      </c>
      <c r="AO34" s="14">
        <f t="shared" si="8"/>
        <v>204.95999999999998</v>
      </c>
      <c r="AP34" s="14">
        <f t="shared" si="9"/>
        <v>160.8442</v>
      </c>
      <c r="AQ34" s="14">
        <f t="shared" si="10"/>
        <v>123.87160000000002</v>
      </c>
      <c r="AR34" s="14">
        <f t="shared" si="11"/>
        <v>92.791300000000007</v>
      </c>
      <c r="AS34" s="15">
        <f t="shared" si="12"/>
        <v>64.66040000000001</v>
      </c>
      <c r="AT34" s="14">
        <f t="shared" si="13"/>
        <v>38.696600000000004</v>
      </c>
      <c r="AU34" s="14">
        <f t="shared" si="14"/>
        <v>14.175199999999998</v>
      </c>
      <c r="AW34" s="4"/>
    </row>
    <row r="35" spans="1:58" x14ac:dyDescent="0.25">
      <c r="A35" t="str">
        <f>'2012'!A34</f>
        <v>LED TV</v>
      </c>
      <c r="B35" t="str">
        <f>'2012'!B34</f>
        <v>Entertainment</v>
      </c>
      <c r="C35">
        <f>'2012'!C34</f>
        <v>7</v>
      </c>
      <c r="D35" s="8">
        <f>'2012'!F34</f>
        <v>36</v>
      </c>
      <c r="E35" s="8">
        <f>'2015'!F34</f>
        <v>64.930000000000007</v>
      </c>
      <c r="F35" s="8">
        <f>'2020'!F34</f>
        <v>106.64</v>
      </c>
      <c r="G35" s="8">
        <f>'2025'!F34</f>
        <v>131.07</v>
      </c>
      <c r="H35" s="8">
        <f>'2030'!F34</f>
        <v>142.66999999999999</v>
      </c>
      <c r="I35" s="8">
        <f>'2035'!F34</f>
        <v>147.56</v>
      </c>
      <c r="J35" s="8">
        <f>'2040'!F34</f>
        <v>149.38</v>
      </c>
      <c r="K35" s="8">
        <f>'2045'!F34</f>
        <v>149.87</v>
      </c>
      <c r="L35" s="8">
        <f>'2050'!F34</f>
        <v>149.80000000000001</v>
      </c>
      <c r="O35" s="4" t="s">
        <v>94</v>
      </c>
      <c r="Y35" t="str">
        <f t="shared" si="18"/>
        <v>LED TV</v>
      </c>
      <c r="Z35" t="str">
        <f t="shared" si="18"/>
        <v>Entertainment</v>
      </c>
      <c r="AA35">
        <f>'2012'!G34</f>
        <v>199</v>
      </c>
      <c r="AB35">
        <f>'2015'!G34</f>
        <v>197</v>
      </c>
      <c r="AC35">
        <f>'2020'!G34</f>
        <v>194</v>
      </c>
      <c r="AD35">
        <f>'2025'!G34</f>
        <v>191</v>
      </c>
      <c r="AE35">
        <f>'2030'!G34</f>
        <v>189</v>
      </c>
      <c r="AF35">
        <f>'2035'!G34</f>
        <v>186</v>
      </c>
      <c r="AG35">
        <f>'2040'!G34</f>
        <v>184</v>
      </c>
      <c r="AH35">
        <f>'2045'!G34</f>
        <v>181</v>
      </c>
      <c r="AI35">
        <f>'2050'!G34</f>
        <v>179</v>
      </c>
      <c r="AK35" t="str">
        <f t="shared" si="5"/>
        <v>LED TV</v>
      </c>
      <c r="AL35" t="str">
        <f t="shared" si="5"/>
        <v>Entertainment</v>
      </c>
      <c r="AM35" s="14">
        <f t="shared" si="6"/>
        <v>71.64</v>
      </c>
      <c r="AN35" s="14">
        <f t="shared" si="7"/>
        <v>127.91210000000002</v>
      </c>
      <c r="AO35" s="14">
        <f t="shared" si="8"/>
        <v>206.88159999999999</v>
      </c>
      <c r="AP35" s="14">
        <f t="shared" si="9"/>
        <v>250.34369999999998</v>
      </c>
      <c r="AQ35" s="14">
        <f t="shared" si="10"/>
        <v>269.6463</v>
      </c>
      <c r="AR35" s="14">
        <f t="shared" si="11"/>
        <v>274.46159999999998</v>
      </c>
      <c r="AS35" s="15">
        <f t="shared" si="12"/>
        <v>274.85919999999999</v>
      </c>
      <c r="AT35" s="14">
        <f t="shared" si="13"/>
        <v>271.2647</v>
      </c>
      <c r="AU35" s="14">
        <f t="shared" si="14"/>
        <v>268.14200000000005</v>
      </c>
      <c r="AW35" s="36" t="str">
        <f>A1</f>
        <v>Detached Buildings</v>
      </c>
    </row>
    <row r="36" spans="1:58" x14ac:dyDescent="0.25">
      <c r="A36" t="str">
        <f>'2012'!A35</f>
        <v>Plasma TV</v>
      </c>
      <c r="B36" t="str">
        <f>'2012'!B35</f>
        <v>Entertainment</v>
      </c>
      <c r="C36">
        <f>'2012'!C35</f>
        <v>7</v>
      </c>
      <c r="D36" s="8">
        <f>'2012'!F35</f>
        <v>45.14</v>
      </c>
      <c r="E36" s="8">
        <f>'2015'!F35</f>
        <v>33.58</v>
      </c>
      <c r="F36" s="8">
        <f>'2020'!F35</f>
        <v>19.329999999999998</v>
      </c>
      <c r="G36" s="8">
        <f>'2025'!F35</f>
        <v>12.45</v>
      </c>
      <c r="H36" s="8">
        <f>'2030'!F35</f>
        <v>8.4600000000000009</v>
      </c>
      <c r="I36" s="8">
        <f>'2035'!F35</f>
        <v>5.77</v>
      </c>
      <c r="J36" s="8">
        <f>'2040'!F35</f>
        <v>3.71</v>
      </c>
      <c r="K36" s="8">
        <f>'2045'!F35</f>
        <v>1.98</v>
      </c>
      <c r="L36" s="8">
        <f>'2050'!F35</f>
        <v>0.41</v>
      </c>
      <c r="N36" s="4" t="s">
        <v>92</v>
      </c>
      <c r="Y36" t="str">
        <f t="shared" si="18"/>
        <v>Plasma TV</v>
      </c>
      <c r="Z36" t="str">
        <f t="shared" si="18"/>
        <v>Entertainment</v>
      </c>
      <c r="AA36">
        <f>'2012'!G35</f>
        <v>437</v>
      </c>
      <c r="AB36">
        <f>'2015'!G35</f>
        <v>424</v>
      </c>
      <c r="AC36">
        <f>'2020'!G35</f>
        <v>378</v>
      </c>
      <c r="AD36">
        <f>'2025'!G35</f>
        <v>358</v>
      </c>
      <c r="AE36">
        <f>'2030'!G35</f>
        <v>340</v>
      </c>
      <c r="AF36">
        <f>'2035'!G35</f>
        <v>329</v>
      </c>
      <c r="AG36">
        <f>'2040'!G35</f>
        <v>322</v>
      </c>
      <c r="AH36">
        <f>'2045'!G35</f>
        <v>316</v>
      </c>
      <c r="AI36">
        <f>'2050'!G35</f>
        <v>313</v>
      </c>
      <c r="AK36" t="str">
        <f t="shared" si="5"/>
        <v>Plasma TV</v>
      </c>
      <c r="AL36" t="str">
        <f t="shared" si="5"/>
        <v>Entertainment</v>
      </c>
      <c r="AM36" s="14">
        <f t="shared" si="6"/>
        <v>197.26180000000002</v>
      </c>
      <c r="AN36" s="14">
        <f t="shared" si="7"/>
        <v>142.3792</v>
      </c>
      <c r="AO36" s="14">
        <f t="shared" si="8"/>
        <v>73.067399999999992</v>
      </c>
      <c r="AP36" s="14">
        <f t="shared" si="9"/>
        <v>44.570999999999998</v>
      </c>
      <c r="AQ36" s="14">
        <f t="shared" si="10"/>
        <v>28.764000000000003</v>
      </c>
      <c r="AR36" s="14">
        <f t="shared" si="11"/>
        <v>18.9833</v>
      </c>
      <c r="AS36" s="15">
        <f t="shared" si="12"/>
        <v>11.946200000000001</v>
      </c>
      <c r="AT36" s="14">
        <f t="shared" si="13"/>
        <v>6.2567999999999993</v>
      </c>
      <c r="AU36" s="14">
        <f t="shared" si="14"/>
        <v>1.2832999999999999</v>
      </c>
      <c r="AW36" s="37" t="s">
        <v>99</v>
      </c>
    </row>
    <row r="37" spans="1:58" x14ac:dyDescent="0.25">
      <c r="A37" t="str">
        <f>'2012'!A36</f>
        <v>Settop box</v>
      </c>
      <c r="B37" t="str">
        <f>'2012'!B36</f>
        <v>Entertainment</v>
      </c>
      <c r="C37">
        <f>'2012'!C36</f>
        <v>4</v>
      </c>
      <c r="D37" s="8">
        <f>'2012'!F36</f>
        <v>33.92</v>
      </c>
      <c r="E37" s="8">
        <f>'2015'!F36</f>
        <v>40.450000000000003</v>
      </c>
      <c r="F37" s="8">
        <f>'2020'!F36</f>
        <v>46.44</v>
      </c>
      <c r="G37" s="8">
        <f>'2025'!F36</f>
        <v>48.75</v>
      </c>
      <c r="H37" s="8">
        <f>'2030'!F36</f>
        <v>49.58</v>
      </c>
      <c r="I37" s="8">
        <f>'2035'!F36</f>
        <v>49.87</v>
      </c>
      <c r="J37" s="8">
        <f>'2040'!F36</f>
        <v>49.96</v>
      </c>
      <c r="K37" s="8">
        <f>'2045'!F36</f>
        <v>49.99</v>
      </c>
      <c r="L37" s="8">
        <f>'2050'!F36</f>
        <v>49.99</v>
      </c>
      <c r="Y37" t="str">
        <f t="shared" si="18"/>
        <v>Settop box</v>
      </c>
      <c r="Z37" t="str">
        <f t="shared" si="18"/>
        <v>Entertainment</v>
      </c>
      <c r="AA37">
        <f>'2012'!G36</f>
        <v>197</v>
      </c>
      <c r="AB37">
        <f>'2015'!G36</f>
        <v>187</v>
      </c>
      <c r="AC37">
        <f>'2020'!G36</f>
        <v>174</v>
      </c>
      <c r="AD37">
        <f>'2025'!G36</f>
        <v>162</v>
      </c>
      <c r="AE37">
        <f>'2030'!G36</f>
        <v>152</v>
      </c>
      <c r="AF37">
        <f>'2035'!G36</f>
        <v>144</v>
      </c>
      <c r="AG37">
        <f>'2040'!G36</f>
        <v>137</v>
      </c>
      <c r="AH37">
        <f>'2045'!G36</f>
        <v>131</v>
      </c>
      <c r="AI37">
        <f>'2050'!G36</f>
        <v>126</v>
      </c>
      <c r="AK37" t="str">
        <f t="shared" ref="AK37:AL68" si="36">Y37</f>
        <v>Settop box</v>
      </c>
      <c r="AL37" t="str">
        <f t="shared" si="36"/>
        <v>Entertainment</v>
      </c>
      <c r="AM37" s="14">
        <f t="shared" ref="AM37:AM68" si="37">D37/100*AA37</f>
        <v>66.822400000000002</v>
      </c>
      <c r="AN37" s="14">
        <f t="shared" ref="AN37:AN68" si="38">E37/100*AB37</f>
        <v>75.641500000000008</v>
      </c>
      <c r="AO37" s="14">
        <f t="shared" ref="AO37:AO68" si="39">F37/100*AC37</f>
        <v>80.805599999999998</v>
      </c>
      <c r="AP37" s="14">
        <f t="shared" ref="AP37:AP68" si="40">G37/100*AD37</f>
        <v>78.974999999999994</v>
      </c>
      <c r="AQ37" s="14">
        <f t="shared" ref="AQ37:AQ68" si="41">H37/100*AE37</f>
        <v>75.361599999999996</v>
      </c>
      <c r="AR37" s="14">
        <f t="shared" ref="AR37:AR68" si="42">I37/100*AF37</f>
        <v>71.812799999999996</v>
      </c>
      <c r="AS37" s="15">
        <f t="shared" ref="AS37:AS68" si="43">J37/100*AG37</f>
        <v>68.4452</v>
      </c>
      <c r="AT37" s="14">
        <f t="shared" ref="AT37:AT68" si="44">K37/100*AH37</f>
        <v>65.486900000000006</v>
      </c>
      <c r="AU37" s="14">
        <f t="shared" ref="AU37:AU68" si="45">L37/100*AI37</f>
        <v>62.987400000000001</v>
      </c>
      <c r="AX37" s="30" t="s">
        <v>100</v>
      </c>
      <c r="AY37" s="30" t="s">
        <v>100</v>
      </c>
      <c r="AZ37" s="30" t="s">
        <v>100</v>
      </c>
      <c r="BA37" s="30" t="s">
        <v>100</v>
      </c>
      <c r="BB37" s="30" t="s">
        <v>100</v>
      </c>
      <c r="BC37" s="30" t="s">
        <v>100</v>
      </c>
      <c r="BD37" s="30" t="s">
        <v>100</v>
      </c>
      <c r="BE37" s="30" t="s">
        <v>100</v>
      </c>
      <c r="BF37" s="30" t="s">
        <v>100</v>
      </c>
    </row>
    <row r="38" spans="1:58" x14ac:dyDescent="0.25">
      <c r="A38" t="str">
        <f>'2012'!A37</f>
        <v>Stereo systems</v>
      </c>
      <c r="B38" t="str">
        <f>'2012'!B37</f>
        <v>Entertainment</v>
      </c>
      <c r="C38">
        <f>'2012'!C37</f>
        <v>10</v>
      </c>
      <c r="D38" s="8">
        <f>'2012'!F37</f>
        <v>87.78</v>
      </c>
      <c r="E38" s="8">
        <f>'2015'!F37</f>
        <v>87.03</v>
      </c>
      <c r="F38" s="8">
        <f>'2020'!F37</f>
        <v>85.89</v>
      </c>
      <c r="G38" s="8">
        <f>'2025'!F37</f>
        <v>84.85</v>
      </c>
      <c r="H38" s="8">
        <f>'2030'!F37</f>
        <v>83.89</v>
      </c>
      <c r="I38" s="8">
        <f>'2035'!F37</f>
        <v>83</v>
      </c>
      <c r="J38" s="8">
        <f>'2040'!F37</f>
        <v>82.15</v>
      </c>
      <c r="K38" s="8">
        <f>'2045'!F37</f>
        <v>81.349999999999994</v>
      </c>
      <c r="L38" s="8">
        <f>'2050'!F37</f>
        <v>80.58</v>
      </c>
      <c r="Y38" t="str">
        <f t="shared" si="18"/>
        <v>Stereo systems</v>
      </c>
      <c r="Z38" t="str">
        <f t="shared" si="18"/>
        <v>Entertainment</v>
      </c>
      <c r="AA38">
        <f>'2012'!G37</f>
        <v>100</v>
      </c>
      <c r="AB38">
        <f>'2015'!G37</f>
        <v>100</v>
      </c>
      <c r="AC38">
        <f>'2020'!G37</f>
        <v>100</v>
      </c>
      <c r="AD38">
        <f>'2025'!G37</f>
        <v>100</v>
      </c>
      <c r="AE38">
        <f>'2030'!G37</f>
        <v>100</v>
      </c>
      <c r="AF38">
        <f>'2035'!G37</f>
        <v>100</v>
      </c>
      <c r="AG38">
        <f>'2040'!G37</f>
        <v>100</v>
      </c>
      <c r="AH38">
        <f>'2045'!G37</f>
        <v>100</v>
      </c>
      <c r="AI38">
        <f>'2050'!G37</f>
        <v>100</v>
      </c>
      <c r="AK38" t="str">
        <f t="shared" si="36"/>
        <v>Stereo systems</v>
      </c>
      <c r="AL38" t="str">
        <f t="shared" si="36"/>
        <v>Entertainment</v>
      </c>
      <c r="AM38" s="14">
        <f t="shared" si="37"/>
        <v>87.78</v>
      </c>
      <c r="AN38" s="14">
        <f t="shared" si="38"/>
        <v>87.03</v>
      </c>
      <c r="AO38" s="14">
        <f t="shared" si="39"/>
        <v>85.89</v>
      </c>
      <c r="AP38" s="14">
        <f t="shared" si="40"/>
        <v>84.85</v>
      </c>
      <c r="AQ38" s="14">
        <f t="shared" si="41"/>
        <v>83.89</v>
      </c>
      <c r="AR38" s="14">
        <f t="shared" si="42"/>
        <v>83</v>
      </c>
      <c r="AS38" s="15">
        <f t="shared" si="43"/>
        <v>82.15</v>
      </c>
      <c r="AT38" s="14">
        <f t="shared" si="44"/>
        <v>81.349999999999994</v>
      </c>
      <c r="AU38" s="14">
        <f t="shared" si="45"/>
        <v>80.58</v>
      </c>
      <c r="AW38" t="s">
        <v>100</v>
      </c>
      <c r="AX38" s="30">
        <v>2012</v>
      </c>
      <c r="AY38" s="30">
        <v>2015</v>
      </c>
      <c r="AZ38" s="30">
        <v>2020</v>
      </c>
      <c r="BA38" s="30">
        <v>2025</v>
      </c>
      <c r="BB38" s="30">
        <v>2030</v>
      </c>
      <c r="BC38" s="30">
        <v>2035</v>
      </c>
      <c r="BD38" s="30">
        <v>2040</v>
      </c>
      <c r="BE38" s="30">
        <v>2045</v>
      </c>
      <c r="BF38" s="30">
        <v>2050</v>
      </c>
    </row>
    <row r="39" spans="1:58" x14ac:dyDescent="0.25">
      <c r="A39" s="4" t="str">
        <f>'2012'!A38</f>
        <v>Stereo systems standby</v>
      </c>
      <c r="B39" s="4" t="str">
        <f>'2012'!B38</f>
        <v>Entertainment</v>
      </c>
      <c r="C39" s="4">
        <f>'2012'!C38</f>
        <v>0</v>
      </c>
      <c r="D39" s="9">
        <f>'2012'!F38</f>
        <v>0</v>
      </c>
      <c r="E39" s="9">
        <f>'2015'!F38</f>
        <v>0</v>
      </c>
      <c r="F39" s="9">
        <f>'2020'!F38</f>
        <v>0</v>
      </c>
      <c r="G39" s="9">
        <f>'2025'!F38</f>
        <v>0</v>
      </c>
      <c r="H39" s="9">
        <f>'2030'!F38</f>
        <v>0</v>
      </c>
      <c r="I39" s="9">
        <f>'2035'!F38</f>
        <v>0</v>
      </c>
      <c r="J39" s="9">
        <f>'2040'!F38</f>
        <v>0</v>
      </c>
      <c r="K39" s="9">
        <f>'2045'!F38</f>
        <v>0</v>
      </c>
      <c r="L39" s="9">
        <f>'2050'!F38</f>
        <v>0</v>
      </c>
      <c r="Y39" s="4" t="str">
        <f t="shared" si="18"/>
        <v>Stereo systems standby</v>
      </c>
      <c r="Z39" s="4" t="str">
        <f t="shared" si="18"/>
        <v>Entertainment</v>
      </c>
      <c r="AA39" s="4">
        <f>'2012'!G38</f>
        <v>0</v>
      </c>
      <c r="AB39" s="4">
        <f>'2015'!G38</f>
        <v>0</v>
      </c>
      <c r="AC39" s="4">
        <f>'2020'!G38</f>
        <v>0</v>
      </c>
      <c r="AD39" s="4">
        <f>'2025'!G38</f>
        <v>0</v>
      </c>
      <c r="AE39" s="4">
        <f>'2030'!G38</f>
        <v>0</v>
      </c>
      <c r="AF39" s="4">
        <f>'2035'!G38</f>
        <v>0</v>
      </c>
      <c r="AG39" s="4">
        <f>'2040'!G38</f>
        <v>0</v>
      </c>
      <c r="AH39" s="4">
        <f>'2045'!G38</f>
        <v>0</v>
      </c>
      <c r="AI39" s="4">
        <f>'2050'!G38</f>
        <v>0</v>
      </c>
      <c r="AK39" t="str">
        <f t="shared" si="36"/>
        <v>Stereo systems standby</v>
      </c>
      <c r="AL39" t="str">
        <f t="shared" si="36"/>
        <v>Entertainment</v>
      </c>
      <c r="AM39" s="14">
        <f t="shared" si="37"/>
        <v>0</v>
      </c>
      <c r="AN39" s="14">
        <f t="shared" si="38"/>
        <v>0</v>
      </c>
      <c r="AO39" s="14">
        <f t="shared" si="39"/>
        <v>0</v>
      </c>
      <c r="AP39" s="14">
        <f t="shared" si="40"/>
        <v>0</v>
      </c>
      <c r="AQ39" s="14">
        <f t="shared" si="41"/>
        <v>0</v>
      </c>
      <c r="AR39" s="14">
        <f t="shared" si="42"/>
        <v>0</v>
      </c>
      <c r="AS39" s="15">
        <f t="shared" si="43"/>
        <v>0</v>
      </c>
      <c r="AT39" s="14">
        <f t="shared" si="44"/>
        <v>0</v>
      </c>
      <c r="AU39" s="14">
        <f t="shared" si="45"/>
        <v>0</v>
      </c>
      <c r="AW39" s="5" t="str">
        <f t="shared" ref="AW39:AW45" si="46">AW5</f>
        <v>Computers</v>
      </c>
      <c r="AX39" s="22">
        <f t="shared" ref="AX39:BF45" si="47">AX5/O5</f>
        <v>89.742904841402321</v>
      </c>
      <c r="AY39" s="22">
        <f t="shared" si="47"/>
        <v>82.164495359143714</v>
      </c>
      <c r="AZ39" s="22">
        <f t="shared" si="47"/>
        <v>74.282790825436081</v>
      </c>
      <c r="BA39" s="22">
        <f t="shared" si="47"/>
        <v>68.666921069913556</v>
      </c>
      <c r="BB39" s="22">
        <f t="shared" si="47"/>
        <v>64.672871512064631</v>
      </c>
      <c r="BC39" s="22">
        <f t="shared" si="47"/>
        <v>61.671114377791575</v>
      </c>
      <c r="BD39" s="22">
        <f t="shared" si="47"/>
        <v>59.453458268933531</v>
      </c>
      <c r="BE39" s="22">
        <f t="shared" si="47"/>
        <v>57.656746188482501</v>
      </c>
      <c r="BF39" s="22">
        <f t="shared" si="47"/>
        <v>56.241716852303163</v>
      </c>
    </row>
    <row r="40" spans="1:58" x14ac:dyDescent="0.25">
      <c r="A40" t="str">
        <f>'2012'!A39</f>
        <v>Surround sound</v>
      </c>
      <c r="B40" t="str">
        <f>'2012'!B39</f>
        <v>Entertainment</v>
      </c>
      <c r="C40">
        <f>'2012'!C39</f>
        <v>4</v>
      </c>
      <c r="D40" s="8">
        <f>'2012'!F39</f>
        <v>37</v>
      </c>
      <c r="E40" s="8">
        <f>'2015'!F39</f>
        <v>37.01</v>
      </c>
      <c r="F40" s="8">
        <f>'2020'!F39</f>
        <v>37.01</v>
      </c>
      <c r="G40" s="8">
        <f>'2025'!F39</f>
        <v>37.01</v>
      </c>
      <c r="H40" s="8">
        <f>'2030'!F39</f>
        <v>37.01</v>
      </c>
      <c r="I40" s="8">
        <f>'2035'!F39</f>
        <v>37.01</v>
      </c>
      <c r="J40" s="8">
        <f>'2040'!F39</f>
        <v>37.01</v>
      </c>
      <c r="K40" s="8">
        <f>'2045'!F39</f>
        <v>37</v>
      </c>
      <c r="L40" s="8">
        <f>'2050'!F39</f>
        <v>37</v>
      </c>
      <c r="N40" t="s">
        <v>102</v>
      </c>
      <c r="Y40" t="str">
        <f t="shared" si="18"/>
        <v>Surround sound</v>
      </c>
      <c r="Z40" t="str">
        <f t="shared" si="18"/>
        <v>Entertainment</v>
      </c>
      <c r="AA40">
        <f>'2012'!G39</f>
        <v>100</v>
      </c>
      <c r="AB40">
        <f>'2015'!G39</f>
        <v>100</v>
      </c>
      <c r="AC40">
        <f>'2020'!G39</f>
        <v>100</v>
      </c>
      <c r="AD40">
        <f>'2025'!G39</f>
        <v>100</v>
      </c>
      <c r="AE40">
        <f>'2030'!G39</f>
        <v>100</v>
      </c>
      <c r="AF40">
        <f>'2035'!G39</f>
        <v>100</v>
      </c>
      <c r="AG40">
        <f>'2040'!G39</f>
        <v>100</v>
      </c>
      <c r="AH40">
        <f>'2045'!G39</f>
        <v>100</v>
      </c>
      <c r="AI40">
        <f>'2050'!G39</f>
        <v>100</v>
      </c>
      <c r="AK40" t="str">
        <f t="shared" si="36"/>
        <v>Surround sound</v>
      </c>
      <c r="AL40" t="str">
        <f t="shared" si="36"/>
        <v>Entertainment</v>
      </c>
      <c r="AM40" s="14">
        <f t="shared" si="37"/>
        <v>37</v>
      </c>
      <c r="AN40" s="14">
        <f t="shared" si="38"/>
        <v>37.01</v>
      </c>
      <c r="AO40" s="14">
        <f t="shared" si="39"/>
        <v>37.01</v>
      </c>
      <c r="AP40" s="14">
        <f t="shared" si="40"/>
        <v>37.01</v>
      </c>
      <c r="AQ40" s="14">
        <f t="shared" si="41"/>
        <v>37.01</v>
      </c>
      <c r="AR40" s="14">
        <f t="shared" si="42"/>
        <v>37.01</v>
      </c>
      <c r="AS40" s="15">
        <f t="shared" si="43"/>
        <v>37.01</v>
      </c>
      <c r="AT40" s="14">
        <f t="shared" si="44"/>
        <v>37</v>
      </c>
      <c r="AU40" s="14">
        <f t="shared" si="45"/>
        <v>37</v>
      </c>
      <c r="AW40" s="5" t="str">
        <f t="shared" si="46"/>
        <v>Cooking</v>
      </c>
      <c r="AX40" s="22">
        <f t="shared" si="47"/>
        <v>75.145025554317343</v>
      </c>
      <c r="AY40" s="22">
        <f t="shared" si="47"/>
        <v>73.005592883866527</v>
      </c>
      <c r="AZ40" s="22">
        <f t="shared" si="47"/>
        <v>69.791312254911261</v>
      </c>
      <c r="BA40" s="22">
        <f t="shared" si="47"/>
        <v>67.405150457504021</v>
      </c>
      <c r="BB40" s="22">
        <f t="shared" si="47"/>
        <v>65.777917945435036</v>
      </c>
      <c r="BC40" s="22">
        <f t="shared" si="47"/>
        <v>64.89748847709528</v>
      </c>
      <c r="BD40" s="22">
        <f t="shared" si="47"/>
        <v>64.255848943052726</v>
      </c>
      <c r="BE40" s="22">
        <f t="shared" si="47"/>
        <v>64.148165560298636</v>
      </c>
      <c r="BF40" s="22">
        <f t="shared" si="47"/>
        <v>64.014986273551187</v>
      </c>
    </row>
    <row r="41" spans="1:58" x14ac:dyDescent="0.25">
      <c r="A41" t="str">
        <f>'2012'!A40</f>
        <v>Videos</v>
      </c>
      <c r="B41" t="str">
        <f>'2012'!B40</f>
        <v>Entertainment</v>
      </c>
      <c r="C41">
        <f>'2012'!C40</f>
        <v>10</v>
      </c>
      <c r="D41" s="8">
        <f>'2012'!F40</f>
        <v>67.92</v>
      </c>
      <c r="E41" s="8">
        <f>'2015'!F40</f>
        <v>66.33</v>
      </c>
      <c r="F41" s="8">
        <f>'2020'!F40</f>
        <v>64.150000000000006</v>
      </c>
      <c r="G41" s="8">
        <f>'2025'!F40</f>
        <v>62</v>
      </c>
      <c r="H41" s="8">
        <f>'2030'!F40</f>
        <v>59.9</v>
      </c>
      <c r="I41" s="8">
        <f>'2035'!F40</f>
        <v>57.84</v>
      </c>
      <c r="J41" s="8">
        <f>'2040'!F40</f>
        <v>55.84</v>
      </c>
      <c r="K41" s="8">
        <f>'2045'!F40</f>
        <v>53.89</v>
      </c>
      <c r="L41" s="8">
        <f>'2050'!F40</f>
        <v>51.99</v>
      </c>
      <c r="N41" s="5" t="s">
        <v>101</v>
      </c>
      <c r="O41" s="5">
        <v>2012</v>
      </c>
      <c r="P41" s="5">
        <v>2015</v>
      </c>
      <c r="Q41" s="5">
        <v>2020</v>
      </c>
      <c r="R41" s="5">
        <v>2025</v>
      </c>
      <c r="S41" s="5">
        <v>2030</v>
      </c>
      <c r="T41" s="5">
        <v>2035</v>
      </c>
      <c r="U41" s="5">
        <v>2040</v>
      </c>
      <c r="V41" s="5">
        <v>2045</v>
      </c>
      <c r="W41" s="5">
        <v>2050</v>
      </c>
      <c r="Y41" t="str">
        <f>A41</f>
        <v>Videos</v>
      </c>
      <c r="Z41" t="str">
        <f t="shared" si="18"/>
        <v>Entertainment</v>
      </c>
      <c r="AA41">
        <f>'2012'!G40</f>
        <v>13</v>
      </c>
      <c r="AB41">
        <f>'2015'!G40</f>
        <v>12</v>
      </c>
      <c r="AC41">
        <f>'2020'!G40</f>
        <v>9</v>
      </c>
      <c r="AD41">
        <f>'2025'!G40</f>
        <v>7</v>
      </c>
      <c r="AE41">
        <f>'2030'!G40</f>
        <v>6</v>
      </c>
      <c r="AF41">
        <f>'2035'!G40</f>
        <v>4</v>
      </c>
      <c r="AG41">
        <f>'2040'!G40</f>
        <v>3</v>
      </c>
      <c r="AH41">
        <f>'2045'!G40</f>
        <v>2</v>
      </c>
      <c r="AI41">
        <f>'2050'!G40</f>
        <v>2</v>
      </c>
      <c r="AK41" t="str">
        <f t="shared" si="36"/>
        <v>Videos</v>
      </c>
      <c r="AL41" t="str">
        <f t="shared" si="36"/>
        <v>Entertainment</v>
      </c>
      <c r="AM41" s="14">
        <f t="shared" si="37"/>
        <v>8.829600000000001</v>
      </c>
      <c r="AN41" s="14">
        <f t="shared" si="38"/>
        <v>7.9596</v>
      </c>
      <c r="AO41" s="14">
        <f t="shared" si="39"/>
        <v>5.7735000000000003</v>
      </c>
      <c r="AP41" s="14">
        <f t="shared" si="40"/>
        <v>4.34</v>
      </c>
      <c r="AQ41" s="14">
        <f t="shared" si="41"/>
        <v>3.5939999999999999</v>
      </c>
      <c r="AR41" s="14">
        <f t="shared" si="42"/>
        <v>2.3136000000000001</v>
      </c>
      <c r="AS41" s="15">
        <f t="shared" si="43"/>
        <v>1.6752</v>
      </c>
      <c r="AT41" s="14">
        <f t="shared" si="44"/>
        <v>1.0778000000000001</v>
      </c>
      <c r="AU41" s="14">
        <f t="shared" si="45"/>
        <v>1.0398000000000001</v>
      </c>
      <c r="AW41" s="5" t="str">
        <f t="shared" si="46"/>
        <v>Entertainment</v>
      </c>
      <c r="AX41" s="22">
        <f t="shared" si="47"/>
        <v>143.33197147872556</v>
      </c>
      <c r="AY41" s="22">
        <f t="shared" si="47"/>
        <v>135.09587470100595</v>
      </c>
      <c r="AZ41" s="22">
        <f t="shared" si="47"/>
        <v>124.90060929169839</v>
      </c>
      <c r="BA41" s="22">
        <f t="shared" si="47"/>
        <v>120.53973526599228</v>
      </c>
      <c r="BB41" s="22">
        <f t="shared" si="47"/>
        <v>116.75418100481762</v>
      </c>
      <c r="BC41" s="22">
        <f t="shared" si="47"/>
        <v>112.84635458273418</v>
      </c>
      <c r="BD41" s="22">
        <f t="shared" si="47"/>
        <v>109.3057946807144</v>
      </c>
      <c r="BE41" s="22">
        <f t="shared" si="47"/>
        <v>105.54400789958413</v>
      </c>
      <c r="BF41" s="22">
        <f t="shared" si="47"/>
        <v>102.15782441248132</v>
      </c>
    </row>
    <row r="42" spans="1:58" x14ac:dyDescent="0.25">
      <c r="A42" t="str">
        <f>'2012'!A41</f>
        <v>Videos standby</v>
      </c>
      <c r="B42" t="str">
        <f>'2012'!B41</f>
        <v>Entertainment</v>
      </c>
      <c r="C42">
        <f>'2012'!C41</f>
        <v>0</v>
      </c>
      <c r="D42" s="8">
        <f>'2012'!F41</f>
        <v>0</v>
      </c>
      <c r="E42" s="8">
        <f>'2015'!F41</f>
        <v>0</v>
      </c>
      <c r="F42" s="8">
        <f>'2020'!F41</f>
        <v>0</v>
      </c>
      <c r="G42" s="8">
        <f>'2025'!F41</f>
        <v>0</v>
      </c>
      <c r="H42" s="8">
        <f>'2030'!F41</f>
        <v>0</v>
      </c>
      <c r="I42" s="8">
        <f>'2035'!F41</f>
        <v>0</v>
      </c>
      <c r="J42" s="8">
        <f>'2040'!F41</f>
        <v>0</v>
      </c>
      <c r="K42" s="8">
        <f>'2045'!F41</f>
        <v>0</v>
      </c>
      <c r="L42" s="8">
        <f>'2050'!F41</f>
        <v>0</v>
      </c>
      <c r="N42" t="str">
        <f t="shared" ref="N42:N48" si="48">N5</f>
        <v>Computers</v>
      </c>
      <c r="O42" s="8">
        <f>O5/$O5*100</f>
        <v>100</v>
      </c>
      <c r="P42" s="8">
        <f t="shared" ref="P42:W42" si="49">P5/$O5*100</f>
        <v>99.824707846410689</v>
      </c>
      <c r="Q42" s="8">
        <f t="shared" si="49"/>
        <v>97.242070116861427</v>
      </c>
      <c r="R42" s="8">
        <f t="shared" si="49"/>
        <v>94.058430717863118</v>
      </c>
      <c r="S42" s="8">
        <f t="shared" si="49"/>
        <v>91.120200333889827</v>
      </c>
      <c r="T42" s="8">
        <f t="shared" si="49"/>
        <v>88.582637729549276</v>
      </c>
      <c r="U42" s="8">
        <f t="shared" si="49"/>
        <v>86.410684474123528</v>
      </c>
      <c r="V42" s="8">
        <f t="shared" si="49"/>
        <v>84.534223706176959</v>
      </c>
      <c r="W42" s="8">
        <f t="shared" si="49"/>
        <v>82.886477462437398</v>
      </c>
      <c r="Y42" t="str">
        <f t="shared" si="18"/>
        <v>Videos standby</v>
      </c>
      <c r="Z42" t="str">
        <f>B42</f>
        <v>Entertainment</v>
      </c>
      <c r="AA42">
        <f>'2012'!G41</f>
        <v>0</v>
      </c>
      <c r="AB42">
        <f>'2015'!G41</f>
        <v>0</v>
      </c>
      <c r="AC42">
        <f>'2020'!G41</f>
        <v>0</v>
      </c>
      <c r="AD42">
        <f>'2025'!G41</f>
        <v>0</v>
      </c>
      <c r="AE42">
        <f>'2030'!G41</f>
        <v>0</v>
      </c>
      <c r="AF42">
        <f>'2035'!G41</f>
        <v>0</v>
      </c>
      <c r="AG42">
        <f>'2040'!G41</f>
        <v>0</v>
      </c>
      <c r="AH42">
        <f>'2045'!G41</f>
        <v>0</v>
      </c>
      <c r="AI42">
        <f>'2050'!G41</f>
        <v>0</v>
      </c>
      <c r="AK42" t="str">
        <f t="shared" si="36"/>
        <v>Videos standby</v>
      </c>
      <c r="AL42" t="str">
        <f t="shared" si="36"/>
        <v>Entertainment</v>
      </c>
      <c r="AM42" s="17">
        <f t="shared" si="37"/>
        <v>0</v>
      </c>
      <c r="AN42" s="17">
        <f t="shared" si="38"/>
        <v>0</v>
      </c>
      <c r="AO42" s="17">
        <f t="shared" si="39"/>
        <v>0</v>
      </c>
      <c r="AP42" s="17">
        <f t="shared" si="40"/>
        <v>0</v>
      </c>
      <c r="AQ42" s="17">
        <f t="shared" si="41"/>
        <v>0</v>
      </c>
      <c r="AR42" s="17">
        <f t="shared" si="42"/>
        <v>0</v>
      </c>
      <c r="AS42" s="18">
        <f t="shared" si="43"/>
        <v>0</v>
      </c>
      <c r="AT42" s="17">
        <f t="shared" si="44"/>
        <v>0</v>
      </c>
      <c r="AU42" s="17">
        <f t="shared" si="45"/>
        <v>0</v>
      </c>
      <c r="AW42" s="5" t="str">
        <f t="shared" si="46"/>
        <v>Lighting</v>
      </c>
      <c r="AX42" s="22">
        <f t="shared" si="47"/>
        <v>16.747763864042934</v>
      </c>
      <c r="AY42" s="22">
        <f t="shared" si="47"/>
        <v>13.837849744808898</v>
      </c>
      <c r="AZ42" s="22">
        <f t="shared" si="47"/>
        <v>13.307197575242336</v>
      </c>
      <c r="BA42" s="22">
        <f t="shared" si="47"/>
        <v>12.095808577794282</v>
      </c>
      <c r="BB42" s="22">
        <f t="shared" si="47"/>
        <v>11.089477677428789</v>
      </c>
      <c r="BC42" s="22">
        <f t="shared" si="47"/>
        <v>10.290679354534642</v>
      </c>
      <c r="BD42" s="22">
        <f t="shared" si="47"/>
        <v>9.6614134777590337</v>
      </c>
      <c r="BE42" s="22">
        <f t="shared" si="47"/>
        <v>9.2331918407942517</v>
      </c>
      <c r="BF42" s="22">
        <f t="shared" si="47"/>
        <v>8.8088583748105975</v>
      </c>
    </row>
    <row r="43" spans="1:58" x14ac:dyDescent="0.25">
      <c r="A43" s="41" t="str">
        <f>'2012'!A42</f>
        <v>Central Heating - natural gas</v>
      </c>
      <c r="B43" s="41" t="str">
        <f>'2012'!B42</f>
        <v>Heating</v>
      </c>
      <c r="C43" s="41">
        <f>'2012'!C42</f>
        <v>13</v>
      </c>
      <c r="D43" s="42">
        <f>'2012'!F42</f>
        <v>22.29</v>
      </c>
      <c r="E43" s="42">
        <f>'2015'!F42</f>
        <v>22.37</v>
      </c>
      <c r="F43" s="42">
        <f>'2020'!F42</f>
        <v>22.44</v>
      </c>
      <c r="G43" s="42">
        <f>'2025'!F42</f>
        <v>22.44</v>
      </c>
      <c r="H43" s="42">
        <f>'2030'!F42</f>
        <v>22.43</v>
      </c>
      <c r="I43" s="42">
        <f>'2035'!F42</f>
        <v>22.4</v>
      </c>
      <c r="J43" s="42">
        <f>'2040'!F42</f>
        <v>22.37</v>
      </c>
      <c r="K43" s="42">
        <f>'2045'!F42</f>
        <v>22.33</v>
      </c>
      <c r="L43" s="42">
        <f>'2050'!F42</f>
        <v>22.29</v>
      </c>
      <c r="N43" t="str">
        <f t="shared" si="48"/>
        <v>Cooking</v>
      </c>
      <c r="O43" s="8">
        <f t="shared" ref="O43:W48" si="50">O6/$O6*100</f>
        <v>100</v>
      </c>
      <c r="P43" s="8">
        <f t="shared" si="50"/>
        <v>100.65711101717712</v>
      </c>
      <c r="Q43" s="8">
        <f t="shared" si="50"/>
        <v>101.42374053721707</v>
      </c>
      <c r="R43" s="8">
        <f t="shared" si="50"/>
        <v>101.8426007762364</v>
      </c>
      <c r="S43" s="8">
        <f t="shared" si="50"/>
        <v>102.04626676401645</v>
      </c>
      <c r="T43" s="8">
        <f t="shared" si="50"/>
        <v>102.13080736271762</v>
      </c>
      <c r="U43" s="8">
        <f t="shared" si="50"/>
        <v>102.16347077585215</v>
      </c>
      <c r="V43" s="8">
        <f t="shared" si="50"/>
        <v>102.17307766206815</v>
      </c>
      <c r="W43" s="8">
        <f t="shared" si="50"/>
        <v>102.18268454828423</v>
      </c>
      <c r="Y43" s="41" t="str">
        <f t="shared" si="18"/>
        <v>Central Heating - natural gas</v>
      </c>
      <c r="Z43" s="41" t="str">
        <f t="shared" si="18"/>
        <v>Heating</v>
      </c>
      <c r="AA43" s="41">
        <f>'2012'!G42</f>
        <v>363</v>
      </c>
      <c r="AB43" s="41">
        <f>'2015'!G42</f>
        <v>312</v>
      </c>
      <c r="AC43" s="41">
        <f>'2020'!G42</f>
        <v>220</v>
      </c>
      <c r="AD43" s="41">
        <f>'2025'!G42</f>
        <v>148</v>
      </c>
      <c r="AE43" s="41">
        <f>'2030'!G42</f>
        <v>111</v>
      </c>
      <c r="AF43" s="41">
        <f>'2035'!G42</f>
        <v>89</v>
      </c>
      <c r="AG43" s="41">
        <f>'2040'!G42</f>
        <v>75</v>
      </c>
      <c r="AH43" s="41">
        <f>'2045'!G42</f>
        <v>64</v>
      </c>
      <c r="AI43" s="41">
        <f>'2050'!G42</f>
        <v>57</v>
      </c>
      <c r="AJ43" s="41"/>
      <c r="AK43" s="41" t="str">
        <f t="shared" si="36"/>
        <v>Central Heating - natural gas</v>
      </c>
      <c r="AL43" s="41" t="str">
        <f t="shared" si="36"/>
        <v>Heating</v>
      </c>
      <c r="AM43" s="42">
        <f t="shared" si="37"/>
        <v>80.912700000000001</v>
      </c>
      <c r="AN43" s="42">
        <f t="shared" si="38"/>
        <v>69.794399999999996</v>
      </c>
      <c r="AO43" s="42">
        <f t="shared" si="39"/>
        <v>49.368000000000002</v>
      </c>
      <c r="AP43" s="42">
        <f t="shared" si="40"/>
        <v>33.211200000000005</v>
      </c>
      <c r="AQ43" s="42">
        <f t="shared" si="41"/>
        <v>24.897300000000001</v>
      </c>
      <c r="AR43" s="42">
        <f t="shared" si="42"/>
        <v>19.935999999999996</v>
      </c>
      <c r="AS43" s="42">
        <f t="shared" si="43"/>
        <v>16.7775</v>
      </c>
      <c r="AT43" s="42">
        <f t="shared" si="44"/>
        <v>14.291199999999998</v>
      </c>
      <c r="AU43" s="42">
        <f t="shared" si="45"/>
        <v>12.705299999999999</v>
      </c>
      <c r="AW43" s="5" t="str">
        <f t="shared" si="46"/>
        <v xml:space="preserve">Miscellaneous  </v>
      </c>
      <c r="AX43" s="22">
        <f t="shared" si="47"/>
        <v>37.109375</v>
      </c>
      <c r="AY43" s="22">
        <f t="shared" si="47"/>
        <v>34.619479413015981</v>
      </c>
      <c r="AZ43" s="22">
        <f t="shared" si="47"/>
        <v>30.111403766755604</v>
      </c>
      <c r="BA43" s="22">
        <f t="shared" si="47"/>
        <v>25.588139087480521</v>
      </c>
      <c r="BB43" s="22">
        <f t="shared" si="47"/>
        <v>21.372233560762858</v>
      </c>
      <c r="BC43" s="22">
        <f t="shared" si="47"/>
        <v>17.624106198448658</v>
      </c>
      <c r="BD43" s="22">
        <f t="shared" si="47"/>
        <v>14.394869595431901</v>
      </c>
      <c r="BE43" s="22">
        <f t="shared" si="47"/>
        <v>11.671934344426353</v>
      </c>
      <c r="BF43" s="22">
        <f t="shared" si="47"/>
        <v>9.4105740413512002</v>
      </c>
    </row>
    <row r="44" spans="1:58" x14ac:dyDescent="0.25">
      <c r="A44" s="41" t="str">
        <f>'2012'!A43</f>
        <v>Central Heating - oil</v>
      </c>
      <c r="B44" s="41" t="str">
        <f>'2012'!B43</f>
        <v>Heating</v>
      </c>
      <c r="C44" s="41">
        <f>'2012'!C43</f>
        <v>15</v>
      </c>
      <c r="D44" s="42">
        <f>'2012'!F43</f>
        <v>9.8699999999999992</v>
      </c>
      <c r="E44" s="42">
        <f>'2015'!F43</f>
        <v>8.94</v>
      </c>
      <c r="F44" s="42">
        <f>'2020'!F43</f>
        <v>7.6</v>
      </c>
      <c r="G44" s="42">
        <f>'2025'!F43</f>
        <v>6.53</v>
      </c>
      <c r="H44" s="42">
        <f>'2030'!F43</f>
        <v>5.66</v>
      </c>
      <c r="I44" s="42">
        <f>'2035'!F43</f>
        <v>4.96</v>
      </c>
      <c r="J44" s="42">
        <f>'2040'!F43</f>
        <v>4.38</v>
      </c>
      <c r="K44" s="42">
        <f>'2045'!F43</f>
        <v>3.9</v>
      </c>
      <c r="L44" s="42">
        <f>'2050'!F43</f>
        <v>3.5</v>
      </c>
      <c r="N44" t="str">
        <f t="shared" si="48"/>
        <v>Entertainment</v>
      </c>
      <c r="O44" s="8">
        <f t="shared" si="50"/>
        <v>100</v>
      </c>
      <c r="P44" s="8">
        <f t="shared" si="50"/>
        <v>94.81925652059094</v>
      </c>
      <c r="Q44" s="8">
        <f t="shared" si="50"/>
        <v>93.825050875367026</v>
      </c>
      <c r="R44" s="8">
        <f t="shared" si="50"/>
        <v>92.596274835723051</v>
      </c>
      <c r="S44" s="8">
        <f t="shared" si="50"/>
        <v>90.286300156898093</v>
      </c>
      <c r="T44" s="8">
        <f t="shared" si="50"/>
        <v>87.507184689233071</v>
      </c>
      <c r="U44" s="8">
        <f t="shared" si="50"/>
        <v>84.633308996007656</v>
      </c>
      <c r="V44" s="8">
        <f t="shared" si="50"/>
        <v>81.806036692402103</v>
      </c>
      <c r="W44" s="8">
        <f t="shared" si="50"/>
        <v>79.057990151150364</v>
      </c>
      <c r="Y44" s="41" t="str">
        <f t="shared" si="18"/>
        <v>Central Heating - oil</v>
      </c>
      <c r="Z44" s="41" t="str">
        <f t="shared" si="18"/>
        <v>Heating</v>
      </c>
      <c r="AA44" s="41">
        <f>'2012'!G43</f>
        <v>312</v>
      </c>
      <c r="AB44" s="41">
        <f>'2015'!G43</f>
        <v>277</v>
      </c>
      <c r="AC44" s="41">
        <f>'2020'!G43</f>
        <v>200</v>
      </c>
      <c r="AD44" s="41">
        <f>'2025'!G43</f>
        <v>131</v>
      </c>
      <c r="AE44" s="41">
        <f>'2030'!G43</f>
        <v>96</v>
      </c>
      <c r="AF44" s="41">
        <f>'2035'!G43</f>
        <v>77</v>
      </c>
      <c r="AG44" s="41">
        <f>'2040'!G43</f>
        <v>64</v>
      </c>
      <c r="AH44" s="41">
        <f>'2045'!G43</f>
        <v>55</v>
      </c>
      <c r="AI44" s="41">
        <f>'2050'!G43</f>
        <v>49</v>
      </c>
      <c r="AJ44" s="41"/>
      <c r="AK44" s="41" t="str">
        <f t="shared" si="36"/>
        <v>Central Heating - oil</v>
      </c>
      <c r="AL44" s="41" t="str">
        <f t="shared" si="36"/>
        <v>Heating</v>
      </c>
      <c r="AM44" s="42">
        <f t="shared" si="37"/>
        <v>30.7944</v>
      </c>
      <c r="AN44" s="42">
        <f t="shared" si="38"/>
        <v>24.7638</v>
      </c>
      <c r="AO44" s="42">
        <f t="shared" si="39"/>
        <v>15.2</v>
      </c>
      <c r="AP44" s="42">
        <f t="shared" si="40"/>
        <v>8.5542999999999996</v>
      </c>
      <c r="AQ44" s="42">
        <f t="shared" si="41"/>
        <v>5.4336000000000002</v>
      </c>
      <c r="AR44" s="42">
        <f t="shared" si="42"/>
        <v>3.8191999999999999</v>
      </c>
      <c r="AS44" s="42">
        <f t="shared" si="43"/>
        <v>2.8031999999999999</v>
      </c>
      <c r="AT44" s="42">
        <f t="shared" si="44"/>
        <v>2.145</v>
      </c>
      <c r="AU44" s="42">
        <f t="shared" si="45"/>
        <v>1.7150000000000001</v>
      </c>
      <c r="AW44" s="5" t="str">
        <f t="shared" si="46"/>
        <v>Refrigeration</v>
      </c>
      <c r="AX44" s="22">
        <f t="shared" si="47"/>
        <v>212.11171317619437</v>
      </c>
      <c r="AY44" s="22">
        <f t="shared" si="47"/>
        <v>186.21663504111325</v>
      </c>
      <c r="AZ44" s="22">
        <f t="shared" si="47"/>
        <v>158.48908631730859</v>
      </c>
      <c r="BA44" s="22">
        <f t="shared" si="47"/>
        <v>146.8545944731521</v>
      </c>
      <c r="BB44" s="22">
        <f t="shared" si="47"/>
        <v>142.22647164072285</v>
      </c>
      <c r="BC44" s="22">
        <f t="shared" si="47"/>
        <v>140.59004939700063</v>
      </c>
      <c r="BD44" s="22">
        <f t="shared" si="47"/>
        <v>139.83053698702912</v>
      </c>
      <c r="BE44" s="22">
        <f t="shared" si="47"/>
        <v>140.19335094671951</v>
      </c>
      <c r="BF44" s="22">
        <f t="shared" si="47"/>
        <v>141.04117209057861</v>
      </c>
    </row>
    <row r="45" spans="1:58" x14ac:dyDescent="0.25">
      <c r="A45" s="41" t="str">
        <f>'2012'!A44</f>
        <v>Circulation pumps</v>
      </c>
      <c r="B45" s="41" t="str">
        <f>'2012'!B44</f>
        <v>Heating</v>
      </c>
      <c r="C45" s="41">
        <f>'2012'!C44</f>
        <v>10</v>
      </c>
      <c r="D45" s="42">
        <f>'2012'!F44</f>
        <v>56</v>
      </c>
      <c r="E45" s="42">
        <f>'2015'!F44</f>
        <v>59.15</v>
      </c>
      <c r="F45" s="42">
        <f>'2020'!F44</f>
        <v>63.52</v>
      </c>
      <c r="G45" s="42">
        <f>'2025'!F44</f>
        <v>67.430000000000007</v>
      </c>
      <c r="H45" s="42">
        <f>'2030'!F44</f>
        <v>71.14</v>
      </c>
      <c r="I45" s="42">
        <f>'2035'!F44</f>
        <v>74.77</v>
      </c>
      <c r="J45" s="42">
        <f>'2040'!F44</f>
        <v>78.349999999999994</v>
      </c>
      <c r="K45" s="42">
        <f>'2045'!F44</f>
        <v>81.93</v>
      </c>
      <c r="L45" s="42">
        <f>'2050'!F44</f>
        <v>85.49</v>
      </c>
      <c r="N45" t="str">
        <f t="shared" si="48"/>
        <v>Lighting</v>
      </c>
      <c r="O45" s="8">
        <f t="shared" si="50"/>
        <v>100</v>
      </c>
      <c r="P45" s="8">
        <f t="shared" si="50"/>
        <v>86.083720930232559</v>
      </c>
      <c r="Q45" s="8">
        <f t="shared" si="50"/>
        <v>77.436135957066185</v>
      </c>
      <c r="R45" s="8">
        <f t="shared" si="50"/>
        <v>77.080500894454389</v>
      </c>
      <c r="S45" s="8">
        <f t="shared" si="50"/>
        <v>78.27978533094813</v>
      </c>
      <c r="T45" s="8">
        <f t="shared" si="50"/>
        <v>79.70840787119856</v>
      </c>
      <c r="U45" s="8">
        <f t="shared" si="50"/>
        <v>80.593917710196777</v>
      </c>
      <c r="V45" s="8">
        <f t="shared" si="50"/>
        <v>80.578890876565296</v>
      </c>
      <c r="W45" s="8">
        <f t="shared" si="50"/>
        <v>79.57459749552774</v>
      </c>
      <c r="Y45" s="41" t="str">
        <f t="shared" si="18"/>
        <v>Circulation pumps</v>
      </c>
      <c r="Z45" s="41" t="str">
        <f t="shared" si="18"/>
        <v>Heating</v>
      </c>
      <c r="AA45" s="41">
        <f>'2012'!G44</f>
        <v>175</v>
      </c>
      <c r="AB45" s="41">
        <f>'2015'!G44</f>
        <v>87</v>
      </c>
      <c r="AC45" s="41">
        <f>'2020'!G44</f>
        <v>25</v>
      </c>
      <c r="AD45" s="41">
        <f>'2025'!G44</f>
        <v>14</v>
      </c>
      <c r="AE45" s="41">
        <f>'2030'!G44</f>
        <v>11</v>
      </c>
      <c r="AF45" s="41">
        <f>'2035'!G44</f>
        <v>11</v>
      </c>
      <c r="AG45" s="41">
        <f>'2040'!G44</f>
        <v>11</v>
      </c>
      <c r="AH45" s="41">
        <f>'2045'!G44</f>
        <v>12</v>
      </c>
      <c r="AI45" s="41">
        <f>'2050'!G44</f>
        <v>12</v>
      </c>
      <c r="AJ45" s="41"/>
      <c r="AK45" s="41" t="str">
        <f t="shared" si="36"/>
        <v>Circulation pumps</v>
      </c>
      <c r="AL45" s="41" t="str">
        <f t="shared" si="36"/>
        <v>Heating</v>
      </c>
      <c r="AM45" s="42">
        <f t="shared" si="37"/>
        <v>98.000000000000014</v>
      </c>
      <c r="AN45" s="42">
        <f t="shared" si="38"/>
        <v>51.460500000000003</v>
      </c>
      <c r="AO45" s="42">
        <f t="shared" si="39"/>
        <v>15.879999999999999</v>
      </c>
      <c r="AP45" s="42">
        <f t="shared" si="40"/>
        <v>9.4402000000000008</v>
      </c>
      <c r="AQ45" s="42">
        <f t="shared" si="41"/>
        <v>7.8254000000000001</v>
      </c>
      <c r="AR45" s="42">
        <f t="shared" si="42"/>
        <v>8.2246999999999986</v>
      </c>
      <c r="AS45" s="42">
        <f t="shared" si="43"/>
        <v>8.6184999999999992</v>
      </c>
      <c r="AT45" s="42">
        <f t="shared" si="44"/>
        <v>9.8315999999999999</v>
      </c>
      <c r="AU45" s="42">
        <f t="shared" si="45"/>
        <v>10.258800000000001</v>
      </c>
      <c r="AW45" s="5" t="str">
        <f t="shared" si="46"/>
        <v>Washing</v>
      </c>
      <c r="AX45" s="22">
        <f t="shared" si="47"/>
        <v>311.05341222564266</v>
      </c>
      <c r="AY45" s="22">
        <f t="shared" si="47"/>
        <v>303.42185111137246</v>
      </c>
      <c r="AZ45" s="22">
        <f t="shared" si="47"/>
        <v>293.15667548805277</v>
      </c>
      <c r="BA45" s="22">
        <f t="shared" si="47"/>
        <v>286.32395379662938</v>
      </c>
      <c r="BB45" s="22">
        <f t="shared" si="47"/>
        <v>281.87045112781954</v>
      </c>
      <c r="BC45" s="22">
        <f t="shared" si="47"/>
        <v>278.57051426004938</v>
      </c>
      <c r="BD45" s="22">
        <f t="shared" si="47"/>
        <v>276.55220426294375</v>
      </c>
      <c r="BE45" s="22">
        <f t="shared" si="47"/>
        <v>274.74450324215542</v>
      </c>
      <c r="BF45" s="22">
        <f t="shared" si="47"/>
        <v>273.21527751926442</v>
      </c>
    </row>
    <row r="46" spans="1:58" x14ac:dyDescent="0.25">
      <c r="A46" s="41" t="str">
        <f>'2012'!A45</f>
        <v>Electric radiators</v>
      </c>
      <c r="B46" s="41" t="str">
        <f>'2012'!B45</f>
        <v>Heating</v>
      </c>
      <c r="C46" s="41">
        <f>'2012'!C45</f>
        <v>25</v>
      </c>
      <c r="D46" s="42">
        <f>'2012'!F45</f>
        <v>3</v>
      </c>
      <c r="E46" s="42">
        <f>'2015'!F45</f>
        <v>2.98</v>
      </c>
      <c r="F46" s="42">
        <f>'2020'!F45</f>
        <v>2.96</v>
      </c>
      <c r="G46" s="42">
        <f>'2025'!F45</f>
        <v>2.93</v>
      </c>
      <c r="H46" s="42">
        <f>'2030'!F45</f>
        <v>2.9</v>
      </c>
      <c r="I46" s="42">
        <f>'2035'!F45</f>
        <v>2.86</v>
      </c>
      <c r="J46" s="42">
        <f>'2040'!F45</f>
        <v>2.82</v>
      </c>
      <c r="K46" s="42">
        <f>'2045'!F45</f>
        <v>2.78</v>
      </c>
      <c r="L46" s="42">
        <f>'2050'!F45</f>
        <v>2.74</v>
      </c>
      <c r="N46" t="str">
        <f t="shared" si="48"/>
        <v xml:space="preserve">Miscellaneous  </v>
      </c>
      <c r="O46" s="8">
        <f t="shared" si="50"/>
        <v>100</v>
      </c>
      <c r="P46" s="8">
        <f t="shared" si="50"/>
        <v>107.19218090277781</v>
      </c>
      <c r="Q46" s="8">
        <f t="shared" si="50"/>
        <v>123.24026899393672</v>
      </c>
      <c r="R46" s="8">
        <f t="shared" si="50"/>
        <v>145.02568894568992</v>
      </c>
      <c r="S46" s="8">
        <f t="shared" si="50"/>
        <v>173.63358347406822</v>
      </c>
      <c r="T46" s="8">
        <f t="shared" si="50"/>
        <v>210.56032335566903</v>
      </c>
      <c r="U46" s="8">
        <f t="shared" si="50"/>
        <v>257.79584006635503</v>
      </c>
      <c r="V46" s="8">
        <f t="shared" si="50"/>
        <v>317.9368038316689</v>
      </c>
      <c r="W46" s="8">
        <f t="shared" si="50"/>
        <v>394.3369962016867</v>
      </c>
      <c r="Y46" s="41" t="str">
        <f t="shared" si="18"/>
        <v>Electric radiators</v>
      </c>
      <c r="Z46" s="41" t="str">
        <f t="shared" si="18"/>
        <v>Heating</v>
      </c>
      <c r="AA46" s="41">
        <f>'2012'!G45</f>
        <v>6800</v>
      </c>
      <c r="AB46" s="41">
        <f>'2015'!G45</f>
        <v>6800</v>
      </c>
      <c r="AC46" s="41">
        <f>'2020'!G45</f>
        <v>6800</v>
      </c>
      <c r="AD46" s="41">
        <f>'2025'!G45</f>
        <v>6800</v>
      </c>
      <c r="AE46" s="41">
        <f>'2030'!G45</f>
        <v>6800</v>
      </c>
      <c r="AF46" s="41">
        <f>'2035'!G45</f>
        <v>6800</v>
      </c>
      <c r="AG46" s="41">
        <f>'2040'!G45</f>
        <v>6800</v>
      </c>
      <c r="AH46" s="41">
        <f>'2045'!G45</f>
        <v>6800</v>
      </c>
      <c r="AI46" s="41">
        <f>'2050'!G45</f>
        <v>6800</v>
      </c>
      <c r="AJ46" s="41"/>
      <c r="AK46" s="41" t="str">
        <f t="shared" si="36"/>
        <v>Electric radiators</v>
      </c>
      <c r="AL46" s="41" t="str">
        <f t="shared" si="36"/>
        <v>Heating</v>
      </c>
      <c r="AM46" s="44">
        <f t="shared" si="37"/>
        <v>204</v>
      </c>
      <c r="AN46" s="44">
        <f t="shared" si="38"/>
        <v>202.64000000000001</v>
      </c>
      <c r="AO46" s="44">
        <f t="shared" si="39"/>
        <v>201.28</v>
      </c>
      <c r="AP46" s="44">
        <f t="shared" si="40"/>
        <v>199.24</v>
      </c>
      <c r="AQ46" s="44">
        <f t="shared" si="41"/>
        <v>197.2</v>
      </c>
      <c r="AR46" s="44">
        <f t="shared" si="42"/>
        <v>194.48</v>
      </c>
      <c r="AS46" s="45">
        <f t="shared" si="43"/>
        <v>191.76</v>
      </c>
      <c r="AT46" s="44">
        <f t="shared" si="44"/>
        <v>189.04</v>
      </c>
      <c r="AU46" s="44">
        <f t="shared" si="45"/>
        <v>186.32</v>
      </c>
    </row>
    <row r="47" spans="1:58" x14ac:dyDescent="0.25">
      <c r="A47" s="41" t="str">
        <f>'2012'!A46</f>
        <v>Electric radiators Partial</v>
      </c>
      <c r="B47" s="41" t="str">
        <f>'2012'!B46</f>
        <v>Heating</v>
      </c>
      <c r="C47" s="41">
        <f>'2012'!C46</f>
        <v>25</v>
      </c>
      <c r="D47" s="42">
        <f>'2012'!F46</f>
        <v>15.54</v>
      </c>
      <c r="E47" s="42">
        <f>'2015'!F46</f>
        <v>15</v>
      </c>
      <c r="F47" s="42">
        <f>'2020'!F46</f>
        <v>14.13</v>
      </c>
      <c r="G47" s="42">
        <f>'2025'!F46</f>
        <v>13.33</v>
      </c>
      <c r="H47" s="42">
        <f>'2030'!F46</f>
        <v>12.58</v>
      </c>
      <c r="I47" s="42">
        <f>'2035'!F46</f>
        <v>11.89</v>
      </c>
      <c r="J47" s="42">
        <f>'2040'!F46</f>
        <v>11.23</v>
      </c>
      <c r="K47" s="42">
        <f>'2045'!F46</f>
        <v>10.62</v>
      </c>
      <c r="L47" s="42">
        <f>'2050'!F46</f>
        <v>10.039999999999999</v>
      </c>
      <c r="N47" t="str">
        <f t="shared" si="48"/>
        <v>Refrigeration</v>
      </c>
      <c r="O47" s="8">
        <f t="shared" si="50"/>
        <v>100</v>
      </c>
      <c r="P47" s="8">
        <f t="shared" si="50"/>
        <v>99.945814142508809</v>
      </c>
      <c r="Q47" s="8">
        <f t="shared" si="50"/>
        <v>100.12643366747946</v>
      </c>
      <c r="R47" s="8">
        <f t="shared" si="50"/>
        <v>100.49218820554502</v>
      </c>
      <c r="S47" s="8">
        <f t="shared" si="50"/>
        <v>100.94825250609591</v>
      </c>
      <c r="T47" s="8">
        <f t="shared" si="50"/>
        <v>101.46753364038652</v>
      </c>
      <c r="U47" s="8">
        <f t="shared" si="50"/>
        <v>102.00036123904994</v>
      </c>
      <c r="V47" s="8">
        <f t="shared" si="50"/>
        <v>102.54673530208616</v>
      </c>
      <c r="W47" s="8">
        <f t="shared" si="50"/>
        <v>103.09310936512237</v>
      </c>
      <c r="Y47" s="41" t="str">
        <f t="shared" si="18"/>
        <v>Electric radiators Partial</v>
      </c>
      <c r="Z47" s="41" t="str">
        <f t="shared" si="18"/>
        <v>Heating</v>
      </c>
      <c r="AA47" s="41">
        <f>'2012'!G46</f>
        <v>484</v>
      </c>
      <c r="AB47" s="41">
        <f>'2015'!G46</f>
        <v>443</v>
      </c>
      <c r="AC47" s="41">
        <f>'2020'!G46</f>
        <v>363</v>
      </c>
      <c r="AD47" s="41">
        <f>'2025'!G46</f>
        <v>295</v>
      </c>
      <c r="AE47" s="41">
        <f>'2030'!G46</f>
        <v>245</v>
      </c>
      <c r="AF47" s="41">
        <f>'2035'!G46</f>
        <v>214</v>
      </c>
      <c r="AG47" s="41">
        <f>'2040'!G46</f>
        <v>203</v>
      </c>
      <c r="AH47" s="41">
        <f>'2045'!G46</f>
        <v>200</v>
      </c>
      <c r="AI47" s="41">
        <f>'2050'!G46</f>
        <v>200</v>
      </c>
      <c r="AJ47" s="41"/>
      <c r="AK47" s="41" t="str">
        <f t="shared" si="36"/>
        <v>Electric radiators Partial</v>
      </c>
      <c r="AL47" s="41" t="str">
        <f t="shared" si="36"/>
        <v>Heating</v>
      </c>
      <c r="AM47" s="47">
        <f t="shared" si="37"/>
        <v>75.213599999999985</v>
      </c>
      <c r="AN47" s="47">
        <f t="shared" si="38"/>
        <v>66.45</v>
      </c>
      <c r="AO47" s="47">
        <f t="shared" si="39"/>
        <v>51.291900000000005</v>
      </c>
      <c r="AP47" s="47">
        <f t="shared" si="40"/>
        <v>39.323500000000003</v>
      </c>
      <c r="AQ47" s="47">
        <f t="shared" si="41"/>
        <v>30.820999999999998</v>
      </c>
      <c r="AR47" s="47">
        <f t="shared" si="42"/>
        <v>25.444600000000001</v>
      </c>
      <c r="AS47" s="48">
        <f t="shared" si="43"/>
        <v>22.796900000000001</v>
      </c>
      <c r="AT47" s="47">
        <f t="shared" si="44"/>
        <v>21.24</v>
      </c>
      <c r="AU47" s="47">
        <f t="shared" si="45"/>
        <v>20.079999999999998</v>
      </c>
      <c r="AW47" t="s">
        <v>103</v>
      </c>
    </row>
    <row r="48" spans="1:58" x14ac:dyDescent="0.25">
      <c r="A48" s="41" t="str">
        <f>'2012'!A47</f>
        <v>Electric water heaters</v>
      </c>
      <c r="B48" s="41" t="str">
        <f>'2012'!B47</f>
        <v>Heating</v>
      </c>
      <c r="C48" s="41">
        <f>'2012'!C47</f>
        <v>12</v>
      </c>
      <c r="D48" s="42">
        <f>'2012'!F47</f>
        <v>11.83</v>
      </c>
      <c r="E48" s="42">
        <f>'2015'!F47</f>
        <v>11.59</v>
      </c>
      <c r="F48" s="42">
        <f>'2020'!F47</f>
        <v>11.22</v>
      </c>
      <c r="G48" s="42">
        <f>'2025'!F47</f>
        <v>10.9</v>
      </c>
      <c r="H48" s="42">
        <f>'2030'!F47</f>
        <v>10.62</v>
      </c>
      <c r="I48" s="42">
        <f>'2035'!F47</f>
        <v>10.39</v>
      </c>
      <c r="J48" s="42">
        <f>'2040'!F47</f>
        <v>10.18</v>
      </c>
      <c r="K48" s="42">
        <f>'2045'!F47</f>
        <v>10</v>
      </c>
      <c r="L48" s="42">
        <f>'2050'!F47</f>
        <v>9.84</v>
      </c>
      <c r="N48" t="str">
        <f t="shared" si="48"/>
        <v>Washing</v>
      </c>
      <c r="O48" s="8">
        <f t="shared" si="50"/>
        <v>100</v>
      </c>
      <c r="P48" s="8">
        <f t="shared" si="50"/>
        <v>101.98296885619477</v>
      </c>
      <c r="Q48" s="8">
        <f t="shared" si="50"/>
        <v>104.23779634590014</v>
      </c>
      <c r="R48" s="8">
        <f t="shared" si="50"/>
        <v>105.5651061448047</v>
      </c>
      <c r="S48" s="8">
        <f t="shared" si="50"/>
        <v>106.34470075560709</v>
      </c>
      <c r="T48" s="8">
        <f t="shared" si="50"/>
        <v>106.81645544316956</v>
      </c>
      <c r="U48" s="8">
        <f t="shared" si="50"/>
        <v>107.10030783992323</v>
      </c>
      <c r="V48" s="8">
        <f t="shared" si="50"/>
        <v>107.28021428856995</v>
      </c>
      <c r="W48" s="8">
        <f t="shared" si="50"/>
        <v>107.39615399992005</v>
      </c>
      <c r="Y48" s="41" t="str">
        <f t="shared" si="18"/>
        <v>Electric water heaters</v>
      </c>
      <c r="Z48" s="41" t="str">
        <f t="shared" si="18"/>
        <v>Heating</v>
      </c>
      <c r="AA48" s="41">
        <f>'2012'!G47</f>
        <v>2313</v>
      </c>
      <c r="AB48" s="41">
        <f>'2015'!G47</f>
        <v>2284</v>
      </c>
      <c r="AC48" s="41">
        <f>'2020'!G47</f>
        <v>2230</v>
      </c>
      <c r="AD48" s="41">
        <f>'2025'!G47</f>
        <v>2185</v>
      </c>
      <c r="AE48" s="41">
        <f>'2030'!G47</f>
        <v>2154</v>
      </c>
      <c r="AF48" s="41">
        <f>'2035'!G47</f>
        <v>2128</v>
      </c>
      <c r="AG48" s="41">
        <f>'2040'!G47</f>
        <v>2107</v>
      </c>
      <c r="AH48" s="41">
        <f>'2045'!G47</f>
        <v>2090</v>
      </c>
      <c r="AI48" s="41">
        <f>'2050'!G47</f>
        <v>2077</v>
      </c>
      <c r="AJ48" s="41"/>
      <c r="AK48" s="41" t="str">
        <f t="shared" si="36"/>
        <v>Electric water heaters</v>
      </c>
      <c r="AL48" s="41" t="str">
        <f t="shared" si="36"/>
        <v>Heating</v>
      </c>
      <c r="AM48" s="47">
        <f t="shared" si="37"/>
        <v>273.62790000000001</v>
      </c>
      <c r="AN48" s="47">
        <f t="shared" si="38"/>
        <v>264.71559999999999</v>
      </c>
      <c r="AO48" s="47">
        <f t="shared" si="39"/>
        <v>250.20600000000002</v>
      </c>
      <c r="AP48" s="47">
        <f t="shared" si="40"/>
        <v>238.16499999999999</v>
      </c>
      <c r="AQ48" s="47">
        <f t="shared" si="41"/>
        <v>228.75479999999999</v>
      </c>
      <c r="AR48" s="47">
        <f t="shared" si="42"/>
        <v>221.09920000000002</v>
      </c>
      <c r="AS48" s="48">
        <f t="shared" si="43"/>
        <v>214.49260000000001</v>
      </c>
      <c r="AT48" s="47">
        <f t="shared" si="44"/>
        <v>209</v>
      </c>
      <c r="AU48" s="47">
        <f t="shared" si="45"/>
        <v>204.3768</v>
      </c>
      <c r="AW48" s="4" t="s">
        <v>106</v>
      </c>
    </row>
    <row r="49" spans="1:70" x14ac:dyDescent="0.25">
      <c r="A49" s="41" t="str">
        <f>'2012'!A48</f>
        <v>Heat pumps air/air</v>
      </c>
      <c r="B49" s="41" t="str">
        <f>'2012'!B48</f>
        <v>Heating</v>
      </c>
      <c r="C49" s="41">
        <f>'2012'!C48</f>
        <v>15</v>
      </c>
      <c r="D49" s="42">
        <f>'2012'!F48</f>
        <v>5</v>
      </c>
      <c r="E49" s="42">
        <f>'2015'!F48</f>
        <v>7.07</v>
      </c>
      <c r="F49" s="42">
        <f>'2020'!F48</f>
        <v>9.4700000000000006</v>
      </c>
      <c r="G49" s="42">
        <f>'2025'!F48</f>
        <v>10.45</v>
      </c>
      <c r="H49" s="42">
        <f>'2030'!F48</f>
        <v>10.71</v>
      </c>
      <c r="I49" s="42">
        <f>'2035'!F48</f>
        <v>10.66</v>
      </c>
      <c r="J49" s="42">
        <f>'2040'!F48</f>
        <v>10.49</v>
      </c>
      <c r="K49" s="42">
        <f>'2045'!F48</f>
        <v>10.28</v>
      </c>
      <c r="L49" s="42">
        <f>'2050'!F48</f>
        <v>10.039999999999999</v>
      </c>
      <c r="Y49" s="41" t="str">
        <f t="shared" si="18"/>
        <v>Heat pumps air/air</v>
      </c>
      <c r="Z49" s="41" t="str">
        <f t="shared" si="18"/>
        <v>Heating</v>
      </c>
      <c r="AA49" s="41">
        <f>'2012'!G48</f>
        <v>3064</v>
      </c>
      <c r="AB49" s="41">
        <f>'2015'!G48</f>
        <v>2895</v>
      </c>
      <c r="AC49" s="41">
        <f>'2020'!G48</f>
        <v>2688</v>
      </c>
      <c r="AD49" s="41">
        <f>'2025'!G48</f>
        <v>2486</v>
      </c>
      <c r="AE49" s="41">
        <f>'2030'!G48</f>
        <v>2294</v>
      </c>
      <c r="AF49" s="41">
        <f>'2035'!G48</f>
        <v>2168</v>
      </c>
      <c r="AG49" s="41">
        <f>'2040'!G48</f>
        <v>2101</v>
      </c>
      <c r="AH49" s="41">
        <f>'2045'!G48</f>
        <v>2062</v>
      </c>
      <c r="AI49" s="41">
        <f>'2050'!G48</f>
        <v>2039</v>
      </c>
      <c r="AJ49" s="41"/>
      <c r="AK49" s="41" t="str">
        <f t="shared" si="36"/>
        <v>Heat pumps air/air</v>
      </c>
      <c r="AL49" s="41" t="str">
        <f t="shared" si="36"/>
        <v>Heating</v>
      </c>
      <c r="AM49" s="47">
        <f t="shared" si="37"/>
        <v>153.20000000000002</v>
      </c>
      <c r="AN49" s="47">
        <f t="shared" si="38"/>
        <v>204.6765</v>
      </c>
      <c r="AO49" s="47">
        <f t="shared" si="39"/>
        <v>254.55360000000002</v>
      </c>
      <c r="AP49" s="47">
        <f t="shared" si="40"/>
        <v>259.78699999999998</v>
      </c>
      <c r="AQ49" s="47">
        <f t="shared" si="41"/>
        <v>245.68740000000003</v>
      </c>
      <c r="AR49" s="47">
        <f t="shared" si="42"/>
        <v>231.1088</v>
      </c>
      <c r="AS49" s="48">
        <f t="shared" si="43"/>
        <v>220.39490000000001</v>
      </c>
      <c r="AT49" s="47">
        <f t="shared" si="44"/>
        <v>211.97359999999998</v>
      </c>
      <c r="AU49" s="47">
        <f t="shared" si="45"/>
        <v>204.71559999999997</v>
      </c>
    </row>
    <row r="50" spans="1:70" x14ac:dyDescent="0.25">
      <c r="A50" s="41" t="str">
        <f>'2012'!A49</f>
        <v>Heat pumps air/water</v>
      </c>
      <c r="B50" s="41" t="str">
        <f>'2012'!B49</f>
        <v>Heating</v>
      </c>
      <c r="C50" s="41">
        <f>'2012'!C49</f>
        <v>20</v>
      </c>
      <c r="D50" s="42">
        <f>'2012'!F49</f>
        <v>2</v>
      </c>
      <c r="E50" s="42">
        <f>'2015'!F49</f>
        <v>3.31</v>
      </c>
      <c r="F50" s="42">
        <f>'2020'!F49</f>
        <v>5.56</v>
      </c>
      <c r="G50" s="42">
        <f>'2025'!F49</f>
        <v>7.36</v>
      </c>
      <c r="H50" s="42">
        <f>'2030'!F49</f>
        <v>8.5500000000000007</v>
      </c>
      <c r="I50" s="42">
        <f>'2035'!F49</f>
        <v>9.24</v>
      </c>
      <c r="J50" s="42">
        <f>'2040'!F49</f>
        <v>9.61</v>
      </c>
      <c r="K50" s="42">
        <f>'2045'!F49</f>
        <v>9.7899999999999991</v>
      </c>
      <c r="L50" s="42">
        <f>'2050'!F49</f>
        <v>9.85</v>
      </c>
      <c r="Y50" s="41" t="str">
        <f t="shared" si="18"/>
        <v>Heat pumps air/water</v>
      </c>
      <c r="Z50" s="41" t="str">
        <f t="shared" si="18"/>
        <v>Heating</v>
      </c>
      <c r="AA50" s="41">
        <f>'2012'!G49</f>
        <v>2390</v>
      </c>
      <c r="AB50" s="41">
        <f>'2015'!G49</f>
        <v>2251</v>
      </c>
      <c r="AC50" s="41">
        <f>'2020'!G49</f>
        <v>2091</v>
      </c>
      <c r="AD50" s="41">
        <f>'2025'!G49</f>
        <v>1983</v>
      </c>
      <c r="AE50" s="41">
        <f>'2030'!G49</f>
        <v>1893</v>
      </c>
      <c r="AF50" s="41">
        <f>'2035'!G49</f>
        <v>1824</v>
      </c>
      <c r="AG50" s="41">
        <f>'2040'!G49</f>
        <v>1784</v>
      </c>
      <c r="AH50" s="41">
        <f>'2045'!G49</f>
        <v>1764</v>
      </c>
      <c r="AI50" s="41">
        <f>'2050'!G49</f>
        <v>1756</v>
      </c>
      <c r="AJ50" s="41"/>
      <c r="AK50" s="41" t="str">
        <f t="shared" si="36"/>
        <v>Heat pumps air/water</v>
      </c>
      <c r="AL50" s="41" t="str">
        <f t="shared" si="36"/>
        <v>Heating</v>
      </c>
      <c r="AM50" s="47">
        <f t="shared" si="37"/>
        <v>47.800000000000004</v>
      </c>
      <c r="AN50" s="47">
        <f t="shared" si="38"/>
        <v>74.508099999999999</v>
      </c>
      <c r="AO50" s="47">
        <f t="shared" si="39"/>
        <v>116.25959999999999</v>
      </c>
      <c r="AP50" s="47">
        <f t="shared" si="40"/>
        <v>145.94880000000001</v>
      </c>
      <c r="AQ50" s="47">
        <f t="shared" si="41"/>
        <v>161.85150000000002</v>
      </c>
      <c r="AR50" s="47">
        <f t="shared" si="42"/>
        <v>168.5376</v>
      </c>
      <c r="AS50" s="48">
        <f t="shared" si="43"/>
        <v>171.44239999999999</v>
      </c>
      <c r="AT50" s="47">
        <f t="shared" si="44"/>
        <v>172.69559999999998</v>
      </c>
      <c r="AU50" s="47">
        <f t="shared" si="45"/>
        <v>172.96599999999998</v>
      </c>
      <c r="AW50" t="str">
        <f>A1</f>
        <v>Detached Buildings</v>
      </c>
    </row>
    <row r="51" spans="1:70" x14ac:dyDescent="0.25">
      <c r="A51" s="41" t="str">
        <f>'2012'!A50</f>
        <v>Heat pumps liquid/water</v>
      </c>
      <c r="B51" s="41" t="str">
        <f>'2012'!B50</f>
        <v>Heating</v>
      </c>
      <c r="C51" s="41">
        <f>'2012'!C50</f>
        <v>20</v>
      </c>
      <c r="D51" s="42">
        <f>'2012'!F50</f>
        <v>5</v>
      </c>
      <c r="E51" s="42">
        <f>'2015'!F50</f>
        <v>7.44</v>
      </c>
      <c r="F51" s="42">
        <f>'2020'!F50</f>
        <v>9.8699999999999992</v>
      </c>
      <c r="G51" s="42">
        <f>'2025'!F50</f>
        <v>10.63</v>
      </c>
      <c r="H51" s="42">
        <f>'2030'!F50</f>
        <v>10.73</v>
      </c>
      <c r="I51" s="42">
        <f>'2035'!F50</f>
        <v>10.62</v>
      </c>
      <c r="J51" s="42">
        <f>'2040'!F50</f>
        <v>10.44</v>
      </c>
      <c r="K51" s="42">
        <f>'2045'!F50</f>
        <v>10.24</v>
      </c>
      <c r="L51" s="42">
        <f>'2050'!F50</f>
        <v>10.039999999999999</v>
      </c>
      <c r="Y51" s="41" t="str">
        <f t="shared" si="18"/>
        <v>Heat pumps liquid/water</v>
      </c>
      <c r="Z51" s="41" t="str">
        <f t="shared" si="18"/>
        <v>Heating</v>
      </c>
      <c r="AA51" s="41">
        <f>'2012'!G50</f>
        <v>2986</v>
      </c>
      <c r="AB51" s="41">
        <f>'2015'!G50</f>
        <v>2865</v>
      </c>
      <c r="AC51" s="41">
        <f>'2020'!G50</f>
        <v>2750</v>
      </c>
      <c r="AD51" s="41">
        <f>'2025'!G50</f>
        <v>2660</v>
      </c>
      <c r="AE51" s="41">
        <f>'2030'!G50</f>
        <v>2514</v>
      </c>
      <c r="AF51" s="41">
        <f>'2035'!G50</f>
        <v>2331</v>
      </c>
      <c r="AG51" s="41">
        <f>'2040'!G50</f>
        <v>2198</v>
      </c>
      <c r="AH51" s="41">
        <f>'2045'!G50</f>
        <v>2131</v>
      </c>
      <c r="AI51" s="41">
        <f>'2050'!G50</f>
        <v>2095</v>
      </c>
      <c r="AJ51" s="41"/>
      <c r="AK51" s="41" t="str">
        <f t="shared" si="36"/>
        <v>Heat pumps liquid/water</v>
      </c>
      <c r="AL51" s="41" t="str">
        <f t="shared" si="36"/>
        <v>Heating</v>
      </c>
      <c r="AM51" s="47">
        <f t="shared" si="37"/>
        <v>149.30000000000001</v>
      </c>
      <c r="AN51" s="47">
        <f t="shared" si="38"/>
        <v>213.15600000000003</v>
      </c>
      <c r="AO51" s="47">
        <f t="shared" si="39"/>
        <v>271.42500000000001</v>
      </c>
      <c r="AP51" s="47">
        <f t="shared" si="40"/>
        <v>282.75800000000004</v>
      </c>
      <c r="AQ51" s="47">
        <f t="shared" si="41"/>
        <v>269.75220000000002</v>
      </c>
      <c r="AR51" s="47">
        <f t="shared" si="42"/>
        <v>247.55219999999997</v>
      </c>
      <c r="AS51" s="48">
        <f t="shared" si="43"/>
        <v>229.47119999999998</v>
      </c>
      <c r="AT51" s="47">
        <f t="shared" si="44"/>
        <v>218.21440000000001</v>
      </c>
      <c r="AU51" s="47">
        <f t="shared" si="45"/>
        <v>210.33799999999997</v>
      </c>
      <c r="AW51" s="37" t="s">
        <v>116</v>
      </c>
    </row>
    <row r="52" spans="1:70" ht="15.75" thickBot="1" x14ac:dyDescent="0.3">
      <c r="A52" s="41" t="str">
        <f>'2012'!A51</f>
        <v>Waterbed</v>
      </c>
      <c r="B52" s="41" t="str">
        <f>'2012'!B51</f>
        <v>Heating</v>
      </c>
      <c r="C52" s="41">
        <f>'2012'!C51</f>
        <v>6</v>
      </c>
      <c r="D52" s="42">
        <f>'2012'!F51</f>
        <v>0.01</v>
      </c>
      <c r="E52" s="42">
        <f>'2015'!F51</f>
        <v>0.01</v>
      </c>
      <c r="F52" s="42">
        <f>'2020'!F51</f>
        <v>0.01</v>
      </c>
      <c r="G52" s="42">
        <f>'2025'!F51</f>
        <v>0.01</v>
      </c>
      <c r="H52" s="42">
        <f>'2030'!F51</f>
        <v>0.01</v>
      </c>
      <c r="I52" s="42">
        <f>'2035'!F51</f>
        <v>0.01</v>
      </c>
      <c r="J52" s="42">
        <f>'2040'!F51</f>
        <v>0.01</v>
      </c>
      <c r="K52" s="42">
        <f>'2045'!F51</f>
        <v>0.01</v>
      </c>
      <c r="L52" s="42">
        <f>'2050'!F51</f>
        <v>0.01</v>
      </c>
      <c r="Y52" s="41" t="str">
        <f t="shared" si="18"/>
        <v>Waterbed</v>
      </c>
      <c r="Z52" s="41" t="str">
        <f t="shared" si="18"/>
        <v>Heating</v>
      </c>
      <c r="AA52" s="41">
        <f>'2012'!G51</f>
        <v>500</v>
      </c>
      <c r="AB52" s="41">
        <f>'2015'!G51</f>
        <v>500</v>
      </c>
      <c r="AC52" s="41">
        <f>'2020'!G51</f>
        <v>500</v>
      </c>
      <c r="AD52" s="41">
        <f>'2025'!G51</f>
        <v>500</v>
      </c>
      <c r="AE52" s="41">
        <f>'2030'!G51</f>
        <v>500</v>
      </c>
      <c r="AF52" s="41">
        <f>'2035'!G51</f>
        <v>500</v>
      </c>
      <c r="AG52" s="41">
        <f>'2040'!G51</f>
        <v>500</v>
      </c>
      <c r="AH52" s="41">
        <f>'2045'!G51</f>
        <v>500</v>
      </c>
      <c r="AI52" s="41">
        <f>'2050'!G51</f>
        <v>500</v>
      </c>
      <c r="AJ52" s="41"/>
      <c r="AK52" s="41" t="str">
        <f t="shared" si="36"/>
        <v>Waterbed</v>
      </c>
      <c r="AL52" s="41" t="str">
        <f t="shared" si="36"/>
        <v>Heating</v>
      </c>
      <c r="AM52" s="47">
        <f t="shared" si="37"/>
        <v>0.05</v>
      </c>
      <c r="AN52" s="47">
        <f t="shared" si="38"/>
        <v>0.05</v>
      </c>
      <c r="AO52" s="47">
        <f t="shared" si="39"/>
        <v>0.05</v>
      </c>
      <c r="AP52" s="47">
        <f t="shared" si="40"/>
        <v>0.05</v>
      </c>
      <c r="AQ52" s="47">
        <f t="shared" si="41"/>
        <v>0.05</v>
      </c>
      <c r="AR52" s="47">
        <f t="shared" si="42"/>
        <v>0.05</v>
      </c>
      <c r="AS52" s="48">
        <f t="shared" si="43"/>
        <v>0.05</v>
      </c>
      <c r="AT52" s="47">
        <f t="shared" si="44"/>
        <v>0.05</v>
      </c>
      <c r="AU52" s="47">
        <f t="shared" si="45"/>
        <v>0.05</v>
      </c>
      <c r="AW52" s="5" t="s">
        <v>109</v>
      </c>
      <c r="AX52" s="5">
        <f t="shared" ref="AX52:BF52" si="51">AX38</f>
        <v>2012</v>
      </c>
      <c r="AY52" s="5">
        <f t="shared" si="51"/>
        <v>2015</v>
      </c>
      <c r="AZ52" s="5">
        <f t="shared" si="51"/>
        <v>2020</v>
      </c>
      <c r="BA52" s="5">
        <f t="shared" si="51"/>
        <v>2025</v>
      </c>
      <c r="BB52" s="5">
        <f t="shared" si="51"/>
        <v>2030</v>
      </c>
      <c r="BC52" s="5">
        <f t="shared" si="51"/>
        <v>2035</v>
      </c>
      <c r="BD52" s="5">
        <f t="shared" si="51"/>
        <v>2040</v>
      </c>
      <c r="BE52" s="5">
        <f t="shared" si="51"/>
        <v>2045</v>
      </c>
      <c r="BF52" s="5">
        <f t="shared" si="51"/>
        <v>2050</v>
      </c>
      <c r="BI52" s="25" t="s">
        <v>108</v>
      </c>
      <c r="BJ52">
        <f t="shared" ref="BJ52:BR52" si="52">AX38</f>
        <v>2012</v>
      </c>
      <c r="BK52">
        <f t="shared" si="52"/>
        <v>2015</v>
      </c>
      <c r="BL52">
        <f t="shared" si="52"/>
        <v>2020</v>
      </c>
      <c r="BM52">
        <f t="shared" si="52"/>
        <v>2025</v>
      </c>
      <c r="BN52">
        <f t="shared" si="52"/>
        <v>2030</v>
      </c>
      <c r="BO52">
        <f t="shared" si="52"/>
        <v>2035</v>
      </c>
      <c r="BP52">
        <f t="shared" si="52"/>
        <v>2040</v>
      </c>
      <c r="BQ52">
        <f t="shared" si="52"/>
        <v>2045</v>
      </c>
      <c r="BR52">
        <f t="shared" si="52"/>
        <v>2050</v>
      </c>
    </row>
    <row r="53" spans="1:70" x14ac:dyDescent="0.25">
      <c r="A53" t="str">
        <f>'2012'!A52</f>
        <v>Energy saving bulbs</v>
      </c>
      <c r="B53" t="str">
        <f>'2012'!B52</f>
        <v>Lighting</v>
      </c>
      <c r="C53">
        <f>'2012'!C52</f>
        <v>5</v>
      </c>
      <c r="D53" s="8">
        <f>'2012'!F52</f>
        <v>1119</v>
      </c>
      <c r="E53" s="8">
        <f>'2015'!F52</f>
        <v>1034.17</v>
      </c>
      <c r="F53" s="8">
        <f>'2020'!F52</f>
        <v>895.42</v>
      </c>
      <c r="G53" s="8">
        <f>'2025'!F52</f>
        <v>763.58</v>
      </c>
      <c r="H53" s="8">
        <f>'2030'!F52</f>
        <v>635.42999999999995</v>
      </c>
      <c r="I53" s="8">
        <f>'2035'!F52</f>
        <v>509.21</v>
      </c>
      <c r="J53" s="8">
        <f>'2040'!F52</f>
        <v>384.01</v>
      </c>
      <c r="K53" s="8">
        <f>'2045'!F52</f>
        <v>259.33999999999997</v>
      </c>
      <c r="L53" s="8">
        <f>'2050'!F52</f>
        <v>134.94</v>
      </c>
      <c r="Y53" t="str">
        <f t="shared" si="18"/>
        <v>Energy saving bulbs</v>
      </c>
      <c r="Z53" t="str">
        <f t="shared" si="18"/>
        <v>Lighting</v>
      </c>
      <c r="AA53">
        <f>'2012'!G52</f>
        <v>8</v>
      </c>
      <c r="AB53">
        <f>'2015'!G52</f>
        <v>8</v>
      </c>
      <c r="AC53">
        <f>'2020'!G52</f>
        <v>8</v>
      </c>
      <c r="AD53">
        <f>'2025'!G52</f>
        <v>8</v>
      </c>
      <c r="AE53">
        <f>'2030'!G52</f>
        <v>8</v>
      </c>
      <c r="AF53">
        <f>'2035'!G52</f>
        <v>8</v>
      </c>
      <c r="AG53">
        <f>'2040'!G52</f>
        <v>8</v>
      </c>
      <c r="AH53">
        <f>'2045'!G52</f>
        <v>8</v>
      </c>
      <c r="AI53">
        <f>'2050'!G52</f>
        <v>8</v>
      </c>
      <c r="AK53" t="str">
        <f t="shared" si="36"/>
        <v>Energy saving bulbs</v>
      </c>
      <c r="AL53" t="str">
        <f t="shared" si="36"/>
        <v>Lighting</v>
      </c>
      <c r="AM53" s="11">
        <f t="shared" si="37"/>
        <v>89.52</v>
      </c>
      <c r="AN53" s="11">
        <f t="shared" si="38"/>
        <v>82.73360000000001</v>
      </c>
      <c r="AO53" s="11">
        <f t="shared" si="39"/>
        <v>71.633600000000001</v>
      </c>
      <c r="AP53" s="11">
        <f t="shared" si="40"/>
        <v>61.086400000000005</v>
      </c>
      <c r="AQ53" s="11">
        <f t="shared" si="41"/>
        <v>50.834399999999995</v>
      </c>
      <c r="AR53" s="11">
        <f t="shared" si="42"/>
        <v>40.736799999999995</v>
      </c>
      <c r="AS53" s="12">
        <f t="shared" si="43"/>
        <v>30.720800000000001</v>
      </c>
      <c r="AT53" s="11">
        <f t="shared" si="44"/>
        <v>20.747199999999999</v>
      </c>
      <c r="AU53" s="11">
        <f t="shared" si="45"/>
        <v>10.795199999999999</v>
      </c>
      <c r="AW53" s="26" t="str">
        <f t="shared" ref="AW53:AW59" si="53">AW39</f>
        <v>Computers</v>
      </c>
      <c r="AX53" s="27">
        <f t="shared" ref="AX53:BF53" si="54">1/AX39</f>
        <v>1.1142942183198156E-2</v>
      </c>
      <c r="AY53" s="27">
        <f t="shared" si="54"/>
        <v>1.217070701437363E-2</v>
      </c>
      <c r="AZ53" s="27">
        <f t="shared" si="54"/>
        <v>1.3462068251447249E-2</v>
      </c>
      <c r="BA53" s="27">
        <f t="shared" si="54"/>
        <v>1.4563052841437949E-2</v>
      </c>
      <c r="BB53" s="27">
        <f t="shared" si="54"/>
        <v>1.5462433886416369E-2</v>
      </c>
      <c r="BC53" s="27">
        <f t="shared" si="54"/>
        <v>1.6215046705238566E-2</v>
      </c>
      <c r="BD53" s="27">
        <f t="shared" si="54"/>
        <v>1.6819879433700398E-2</v>
      </c>
      <c r="BE53" s="27">
        <f t="shared" si="54"/>
        <v>1.7344024179424815E-2</v>
      </c>
      <c r="BF53" s="27">
        <f t="shared" si="54"/>
        <v>1.7780396047050062E-2</v>
      </c>
      <c r="BI53" s="24" t="str">
        <f t="shared" ref="BI53:BI59" si="55">AW39</f>
        <v>Computers</v>
      </c>
      <c r="BJ53">
        <f>1/(AX39*10^-9*3.6)/1000</f>
        <v>3095.2617175550427</v>
      </c>
      <c r="BK53">
        <f t="shared" ref="BJ53:BR59" si="56">1/(AY39*10^-9*3.6)/1000</f>
        <v>3380.7519484371192</v>
      </c>
      <c r="BL53">
        <f t="shared" si="56"/>
        <v>3739.4634031797914</v>
      </c>
      <c r="BM53">
        <f t="shared" si="56"/>
        <v>4045.2924559549851</v>
      </c>
      <c r="BN53">
        <f t="shared" si="56"/>
        <v>4295.1205240045465</v>
      </c>
      <c r="BO53">
        <f t="shared" si="56"/>
        <v>4504.1796403440449</v>
      </c>
      <c r="BP53">
        <f t="shared" si="56"/>
        <v>4672.1887315834447</v>
      </c>
      <c r="BQ53">
        <f t="shared" si="56"/>
        <v>4817.7844942846705</v>
      </c>
      <c r="BR53">
        <f t="shared" si="56"/>
        <v>4938.9989019583491</v>
      </c>
    </row>
    <row r="54" spans="1:70" x14ac:dyDescent="0.25">
      <c r="A54" t="str">
        <f>'2012'!A53</f>
        <v>Fluorescent tubes</v>
      </c>
      <c r="B54" t="str">
        <f>'2012'!B53</f>
        <v>Lighting</v>
      </c>
      <c r="C54">
        <f>'2012'!C53</f>
        <v>5</v>
      </c>
      <c r="D54" s="8">
        <f>'2012'!F53</f>
        <v>244</v>
      </c>
      <c r="E54" s="8">
        <f>'2015'!F53</f>
        <v>232.62</v>
      </c>
      <c r="F54" s="8">
        <f>'2020'!F53</f>
        <v>219.66</v>
      </c>
      <c r="G54" s="8">
        <f>'2025'!F53</f>
        <v>209.8</v>
      </c>
      <c r="H54" s="8">
        <f>'2030'!F53</f>
        <v>200.64</v>
      </c>
      <c r="I54" s="8">
        <f>'2035'!F53</f>
        <v>191.64</v>
      </c>
      <c r="J54" s="8">
        <f>'2040'!F53</f>
        <v>182.68</v>
      </c>
      <c r="K54" s="8">
        <f>'2045'!F53</f>
        <v>173.73</v>
      </c>
      <c r="L54" s="8">
        <f>'2050'!F53</f>
        <v>164.77</v>
      </c>
      <c r="Y54" t="str">
        <f t="shared" si="18"/>
        <v>Fluorescent tubes</v>
      </c>
      <c r="Z54" t="str">
        <f t="shared" si="18"/>
        <v>Lighting</v>
      </c>
      <c r="AA54">
        <f>'2012'!G53</f>
        <v>28</v>
      </c>
      <c r="AB54">
        <f>'2015'!G53</f>
        <v>28</v>
      </c>
      <c r="AC54">
        <f>'2020'!G53</f>
        <v>27</v>
      </c>
      <c r="AD54">
        <f>'2025'!G53</f>
        <v>26</v>
      </c>
      <c r="AE54">
        <f>'2030'!G53</f>
        <v>25</v>
      </c>
      <c r="AF54">
        <f>'2035'!G53</f>
        <v>24</v>
      </c>
      <c r="AG54">
        <f>'2040'!G53</f>
        <v>23</v>
      </c>
      <c r="AH54">
        <f>'2045'!G53</f>
        <v>23</v>
      </c>
      <c r="AI54">
        <f>'2050'!G53</f>
        <v>22</v>
      </c>
      <c r="AK54" t="str">
        <f t="shared" si="36"/>
        <v>Fluorescent tubes</v>
      </c>
      <c r="AL54" t="str">
        <f t="shared" si="36"/>
        <v>Lighting</v>
      </c>
      <c r="AM54" s="14">
        <f t="shared" si="37"/>
        <v>68.319999999999993</v>
      </c>
      <c r="AN54" s="14">
        <f t="shared" si="38"/>
        <v>65.133600000000001</v>
      </c>
      <c r="AO54" s="14">
        <f t="shared" si="39"/>
        <v>59.308199999999999</v>
      </c>
      <c r="AP54" s="14">
        <f t="shared" si="40"/>
        <v>54.548000000000009</v>
      </c>
      <c r="AQ54" s="14">
        <f t="shared" si="41"/>
        <v>50.16</v>
      </c>
      <c r="AR54" s="14">
        <f t="shared" si="42"/>
        <v>45.993600000000001</v>
      </c>
      <c r="AS54" s="15">
        <f t="shared" si="43"/>
        <v>42.016399999999997</v>
      </c>
      <c r="AT54" s="14">
        <f t="shared" si="44"/>
        <v>39.957899999999995</v>
      </c>
      <c r="AU54" s="14">
        <f t="shared" si="45"/>
        <v>36.249400000000001</v>
      </c>
      <c r="AW54" s="26" t="str">
        <f t="shared" si="53"/>
        <v>Cooking</v>
      </c>
      <c r="AX54" s="27">
        <f t="shared" ref="AX54:BF54" si="57">1/AX40</f>
        <v>1.3307600770954112E-2</v>
      </c>
      <c r="AY54" s="27">
        <f t="shared" si="57"/>
        <v>1.3697580698930116E-2</v>
      </c>
      <c r="AZ54" s="27">
        <f t="shared" si="57"/>
        <v>1.4328430970713398E-2</v>
      </c>
      <c r="BA54" s="27">
        <f t="shared" si="57"/>
        <v>1.4835661566106228E-2</v>
      </c>
      <c r="BB54" s="27">
        <f t="shared" si="57"/>
        <v>1.5202670306918702E-2</v>
      </c>
      <c r="BC54" s="27">
        <f t="shared" si="57"/>
        <v>1.5408916792718981E-2</v>
      </c>
      <c r="BD54" s="27">
        <f t="shared" si="57"/>
        <v>1.5562785589935294E-2</v>
      </c>
      <c r="BE54" s="27">
        <f t="shared" si="57"/>
        <v>1.5588910318253917E-2</v>
      </c>
      <c r="BF54" s="27">
        <f t="shared" si="57"/>
        <v>1.5621342098344961E-2</v>
      </c>
      <c r="BI54" s="24" t="str">
        <f t="shared" si="55"/>
        <v>Cooking</v>
      </c>
      <c r="BJ54">
        <f t="shared" si="56"/>
        <v>3696.5557697094755</v>
      </c>
      <c r="BK54">
        <f t="shared" si="56"/>
        <v>3804.8835274805879</v>
      </c>
      <c r="BL54">
        <f t="shared" si="56"/>
        <v>3980.1197140870545</v>
      </c>
      <c r="BM54">
        <f t="shared" si="56"/>
        <v>4121.017101696174</v>
      </c>
      <c r="BN54">
        <f t="shared" si="56"/>
        <v>4222.9639741440833</v>
      </c>
      <c r="BO54">
        <f t="shared" si="56"/>
        <v>4280.2546646441606</v>
      </c>
      <c r="BP54">
        <f t="shared" si="56"/>
        <v>4322.9959972042489</v>
      </c>
      <c r="BQ54">
        <f t="shared" si="56"/>
        <v>4330.2528661816441</v>
      </c>
      <c r="BR54">
        <f t="shared" si="56"/>
        <v>4339.2616939847103</v>
      </c>
    </row>
    <row r="55" spans="1:70" x14ac:dyDescent="0.25">
      <c r="A55" t="str">
        <f>'2012'!A54</f>
        <v>Halogen bulbs</v>
      </c>
      <c r="B55" t="str">
        <f>'2012'!B54</f>
        <v>Lighting</v>
      </c>
      <c r="C55">
        <f>'2012'!C54</f>
        <v>3</v>
      </c>
      <c r="D55" s="8">
        <f>'2012'!F54</f>
        <v>796</v>
      </c>
      <c r="E55" s="8">
        <f>'2015'!F54</f>
        <v>674.35</v>
      </c>
      <c r="F55" s="8">
        <f>'2020'!F54</f>
        <v>491.9</v>
      </c>
      <c r="G55" s="8">
        <f>'2025'!F54</f>
        <v>366.39</v>
      </c>
      <c r="H55" s="8">
        <f>'2030'!F54</f>
        <v>276.5</v>
      </c>
      <c r="I55" s="8">
        <f>'2035'!F54</f>
        <v>209.65</v>
      </c>
      <c r="J55" s="8">
        <f>'2040'!F54</f>
        <v>158.13</v>
      </c>
      <c r="K55" s="8">
        <f>'2045'!F54</f>
        <v>117.09</v>
      </c>
      <c r="L55" s="8">
        <f>'2050'!F54</f>
        <v>83.33</v>
      </c>
      <c r="Y55" t="str">
        <f t="shared" si="18"/>
        <v>Halogen bulbs</v>
      </c>
      <c r="Z55" t="str">
        <f t="shared" si="18"/>
        <v>Lighting</v>
      </c>
      <c r="AA55">
        <f>'2012'!G54</f>
        <v>24</v>
      </c>
      <c r="AB55">
        <f>'2015'!G54</f>
        <v>24</v>
      </c>
      <c r="AC55">
        <f>'2020'!G54</f>
        <v>24</v>
      </c>
      <c r="AD55">
        <f>'2025'!G54</f>
        <v>24</v>
      </c>
      <c r="AE55">
        <f>'2030'!G54</f>
        <v>24</v>
      </c>
      <c r="AF55">
        <f>'2035'!G54</f>
        <v>24</v>
      </c>
      <c r="AG55">
        <f>'2040'!G54</f>
        <v>24</v>
      </c>
      <c r="AH55">
        <f>'2045'!G54</f>
        <v>24</v>
      </c>
      <c r="AI55">
        <f>'2050'!G54</f>
        <v>24</v>
      </c>
      <c r="AK55" t="str">
        <f t="shared" si="36"/>
        <v>Halogen bulbs</v>
      </c>
      <c r="AL55" t="str">
        <f t="shared" si="36"/>
        <v>Lighting</v>
      </c>
      <c r="AM55" s="14">
        <f t="shared" si="37"/>
        <v>191.04</v>
      </c>
      <c r="AN55" s="14">
        <f t="shared" si="38"/>
        <v>161.84399999999999</v>
      </c>
      <c r="AO55" s="14">
        <f t="shared" si="39"/>
        <v>118.05599999999998</v>
      </c>
      <c r="AP55" s="14">
        <f t="shared" si="40"/>
        <v>87.933599999999998</v>
      </c>
      <c r="AQ55" s="14">
        <f t="shared" si="41"/>
        <v>66.36</v>
      </c>
      <c r="AR55" s="14">
        <f t="shared" si="42"/>
        <v>50.316000000000003</v>
      </c>
      <c r="AS55" s="15">
        <f t="shared" si="43"/>
        <v>37.9512</v>
      </c>
      <c r="AT55" s="14">
        <f t="shared" si="44"/>
        <v>28.101600000000001</v>
      </c>
      <c r="AU55" s="14">
        <f t="shared" si="45"/>
        <v>19.999199999999998</v>
      </c>
      <c r="AW55" s="26" t="str">
        <f t="shared" si="53"/>
        <v>Entertainment</v>
      </c>
      <c r="AX55" s="27">
        <f t="shared" ref="AX55:BF55" si="58">1/AX41</f>
        <v>6.9768104748941353E-3</v>
      </c>
      <c r="AY55" s="27">
        <f t="shared" si="58"/>
        <v>7.4021505261592842E-3</v>
      </c>
      <c r="AZ55" s="27">
        <f t="shared" si="58"/>
        <v>8.0063660671546924E-3</v>
      </c>
      <c r="BA55" s="27">
        <f t="shared" si="58"/>
        <v>8.2960195473577476E-3</v>
      </c>
      <c r="BB55" s="27">
        <f t="shared" si="58"/>
        <v>8.5650037659785131E-3</v>
      </c>
      <c r="BC55" s="27">
        <f t="shared" si="58"/>
        <v>8.86160659507031E-3</v>
      </c>
      <c r="BD55" s="27">
        <f t="shared" si="58"/>
        <v>9.1486458052935874E-3</v>
      </c>
      <c r="BE55" s="27">
        <f t="shared" si="58"/>
        <v>9.4747207340412191E-3</v>
      </c>
      <c r="BF55" s="27">
        <f t="shared" si="58"/>
        <v>9.7887754144245775E-3</v>
      </c>
      <c r="BI55" s="24" t="str">
        <f t="shared" si="55"/>
        <v>Entertainment</v>
      </c>
      <c r="BJ55">
        <f t="shared" si="56"/>
        <v>1938.0029096928151</v>
      </c>
      <c r="BK55">
        <f t="shared" si="56"/>
        <v>2056.1529239331348</v>
      </c>
      <c r="BL55">
        <f t="shared" si="56"/>
        <v>2223.9905742096362</v>
      </c>
      <c r="BM55">
        <f t="shared" si="56"/>
        <v>2304.4498742660408</v>
      </c>
      <c r="BN55">
        <f t="shared" si="56"/>
        <v>2379.1677127718094</v>
      </c>
      <c r="BO55">
        <f t="shared" si="56"/>
        <v>2461.5573875195309</v>
      </c>
      <c r="BP55">
        <f t="shared" si="56"/>
        <v>2541.2905014704411</v>
      </c>
      <c r="BQ55">
        <f t="shared" si="56"/>
        <v>2631.8668705670052</v>
      </c>
      <c r="BR55">
        <f t="shared" si="56"/>
        <v>2719.1042817846046</v>
      </c>
    </row>
    <row r="56" spans="1:70" x14ac:dyDescent="0.25">
      <c r="A56" t="str">
        <f>'2012'!A55</f>
        <v>Halogen bulbs standby</v>
      </c>
      <c r="B56" t="str">
        <f>'2012'!B55</f>
        <v>Lighting</v>
      </c>
      <c r="C56">
        <f>'2012'!C55</f>
        <v>0</v>
      </c>
      <c r="D56" s="8">
        <f>'2012'!F55</f>
        <v>0</v>
      </c>
      <c r="E56" s="8">
        <f>'2015'!F55</f>
        <v>0</v>
      </c>
      <c r="F56" s="8">
        <f>'2020'!F55</f>
        <v>0</v>
      </c>
      <c r="G56" s="8">
        <f>'2025'!F55</f>
        <v>0</v>
      </c>
      <c r="H56" s="8">
        <f>'2030'!F55</f>
        <v>0</v>
      </c>
      <c r="I56" s="8">
        <f>'2035'!F55</f>
        <v>0</v>
      </c>
      <c r="J56" s="8">
        <f>'2040'!F55</f>
        <v>0</v>
      </c>
      <c r="K56" s="8">
        <f>'2045'!F55</f>
        <v>0</v>
      </c>
      <c r="L56" s="8">
        <f>'2050'!F55</f>
        <v>0</v>
      </c>
      <c r="Y56" s="4" t="str">
        <f t="shared" si="18"/>
        <v>Halogen bulbs standby</v>
      </c>
      <c r="Z56" s="4" t="str">
        <f t="shared" si="18"/>
        <v>Lighting</v>
      </c>
      <c r="AA56" s="4">
        <f>'2012'!G55</f>
        <v>0</v>
      </c>
      <c r="AB56" s="4">
        <f>'2015'!G55</f>
        <v>0</v>
      </c>
      <c r="AC56" s="4">
        <f>'2020'!G55</f>
        <v>0</v>
      </c>
      <c r="AD56" s="4">
        <f>'2025'!G55</f>
        <v>0</v>
      </c>
      <c r="AE56" s="4">
        <f>'2030'!G55</f>
        <v>0</v>
      </c>
      <c r="AF56" s="4">
        <f>'2035'!G55</f>
        <v>0</v>
      </c>
      <c r="AG56" s="4">
        <f>'2040'!G55</f>
        <v>0</v>
      </c>
      <c r="AH56" s="4">
        <f>'2045'!G55</f>
        <v>0</v>
      </c>
      <c r="AI56" s="4">
        <f>'2050'!G55</f>
        <v>0</v>
      </c>
      <c r="AK56" t="str">
        <f t="shared" si="36"/>
        <v>Halogen bulbs standby</v>
      </c>
      <c r="AL56" t="str">
        <f t="shared" si="36"/>
        <v>Lighting</v>
      </c>
      <c r="AM56" s="14">
        <f t="shared" si="37"/>
        <v>0</v>
      </c>
      <c r="AN56" s="14">
        <f t="shared" si="38"/>
        <v>0</v>
      </c>
      <c r="AO56" s="14">
        <f t="shared" si="39"/>
        <v>0</v>
      </c>
      <c r="AP56" s="14">
        <f t="shared" si="40"/>
        <v>0</v>
      </c>
      <c r="AQ56" s="14">
        <f t="shared" si="41"/>
        <v>0</v>
      </c>
      <c r="AR56" s="14">
        <f t="shared" si="42"/>
        <v>0</v>
      </c>
      <c r="AS56" s="15">
        <f t="shared" si="43"/>
        <v>0</v>
      </c>
      <c r="AT56" s="14">
        <f t="shared" si="44"/>
        <v>0</v>
      </c>
      <c r="AU56" s="14">
        <f t="shared" si="45"/>
        <v>0</v>
      </c>
      <c r="AW56" s="26" t="str">
        <f t="shared" si="53"/>
        <v>Lighting</v>
      </c>
      <c r="AX56" s="27">
        <f t="shared" ref="AX56:BF56" si="59">1/AX42</f>
        <v>5.9709463789788503E-2</v>
      </c>
      <c r="AY56" s="27">
        <f t="shared" si="59"/>
        <v>7.2265562818033771E-2</v>
      </c>
      <c r="AZ56" s="27">
        <f t="shared" si="59"/>
        <v>7.5147302378712075E-2</v>
      </c>
      <c r="BA56" s="27">
        <f t="shared" si="59"/>
        <v>8.2673265996935433E-2</v>
      </c>
      <c r="BB56" s="27">
        <f t="shared" si="59"/>
        <v>9.0175572654370539E-2</v>
      </c>
      <c r="BC56" s="27">
        <f t="shared" si="59"/>
        <v>9.717531423805803E-2</v>
      </c>
      <c r="BD56" s="27">
        <f t="shared" si="59"/>
        <v>0.10350452367058305</v>
      </c>
      <c r="BE56" s="27">
        <f t="shared" si="59"/>
        <v>0.10830490877291017</v>
      </c>
      <c r="BF56" s="27">
        <f t="shared" si="59"/>
        <v>0.11352208849895391</v>
      </c>
      <c r="BI56" s="24" t="str">
        <f t="shared" si="55"/>
        <v>Lighting</v>
      </c>
      <c r="BJ56">
        <f t="shared" si="56"/>
        <v>16585.962163830136</v>
      </c>
      <c r="BK56">
        <f t="shared" si="56"/>
        <v>20073.767449453822</v>
      </c>
      <c r="BL56">
        <f t="shared" si="56"/>
        <v>20874.250660753354</v>
      </c>
      <c r="BM56">
        <f t="shared" si="56"/>
        <v>22964.796110259846</v>
      </c>
      <c r="BN56">
        <f t="shared" si="56"/>
        <v>25048.770181769596</v>
      </c>
      <c r="BO56">
        <f t="shared" si="56"/>
        <v>26993.142843905007</v>
      </c>
      <c r="BP56">
        <f t="shared" si="56"/>
        <v>28751.256575161951</v>
      </c>
      <c r="BQ56">
        <f t="shared" si="56"/>
        <v>30084.696881363936</v>
      </c>
      <c r="BR56">
        <f t="shared" si="56"/>
        <v>31533.913471931639</v>
      </c>
    </row>
    <row r="57" spans="1:70" x14ac:dyDescent="0.25">
      <c r="A57" t="str">
        <f>'2012'!A56</f>
        <v>Incandescent light bulb</v>
      </c>
      <c r="B57" t="str">
        <f>'2012'!B56</f>
        <v>Lighting</v>
      </c>
      <c r="C57">
        <f>'2012'!C56</f>
        <v>1</v>
      </c>
      <c r="D57" s="8">
        <f>'2012'!F56</f>
        <v>415</v>
      </c>
      <c r="E57" s="8">
        <f>'2015'!F56</f>
        <v>133</v>
      </c>
      <c r="F57" s="8">
        <f>'2020'!F56</f>
        <v>0</v>
      </c>
      <c r="G57" s="8">
        <f>'2025'!F56</f>
        <v>0</v>
      </c>
      <c r="H57" s="8">
        <f>'2030'!F56</f>
        <v>0</v>
      </c>
      <c r="I57" s="8">
        <f>'2035'!F56</f>
        <v>0</v>
      </c>
      <c r="J57" s="8">
        <f>'2040'!F56</f>
        <v>0</v>
      </c>
      <c r="K57" s="8">
        <f>'2045'!F56</f>
        <v>0</v>
      </c>
      <c r="L57" s="8">
        <f>'2050'!F56</f>
        <v>0</v>
      </c>
      <c r="Y57" t="str">
        <f t="shared" si="18"/>
        <v>Incandescent light bulb</v>
      </c>
      <c r="Z57" t="str">
        <f t="shared" si="18"/>
        <v>Lighting</v>
      </c>
      <c r="AA57">
        <f>'2012'!G56</f>
        <v>25</v>
      </c>
      <c r="AK57" t="str">
        <f t="shared" si="36"/>
        <v>Incandescent light bulb</v>
      </c>
      <c r="AL57" t="str">
        <f t="shared" si="36"/>
        <v>Lighting</v>
      </c>
      <c r="AM57" s="14">
        <f t="shared" si="37"/>
        <v>103.75000000000001</v>
      </c>
      <c r="AN57" s="14">
        <f t="shared" si="38"/>
        <v>0</v>
      </c>
      <c r="AO57" s="14">
        <f t="shared" si="39"/>
        <v>0</v>
      </c>
      <c r="AP57" s="14">
        <f t="shared" si="40"/>
        <v>0</v>
      </c>
      <c r="AQ57" s="14">
        <f t="shared" si="41"/>
        <v>0</v>
      </c>
      <c r="AR57" s="14">
        <f t="shared" si="42"/>
        <v>0</v>
      </c>
      <c r="AS57" s="15">
        <f t="shared" si="43"/>
        <v>0</v>
      </c>
      <c r="AT57" s="14">
        <f t="shared" si="44"/>
        <v>0</v>
      </c>
      <c r="AU57" s="14">
        <f t="shared" si="45"/>
        <v>0</v>
      </c>
      <c r="AW57" s="26" t="str">
        <f t="shared" si="53"/>
        <v xml:space="preserve">Miscellaneous  </v>
      </c>
      <c r="AX57" s="27">
        <f t="shared" ref="AX57:BF57" si="60">1/AX43</f>
        <v>2.6947368421052633E-2</v>
      </c>
      <c r="AY57" s="27">
        <f t="shared" si="60"/>
        <v>2.8885471906432748E-2</v>
      </c>
      <c r="AZ57" s="27">
        <f t="shared" si="60"/>
        <v>3.3210009328892419E-2</v>
      </c>
      <c r="BA57" s="27">
        <f t="shared" si="60"/>
        <v>3.9080606705364861E-2</v>
      </c>
      <c r="BB57" s="27">
        <f t="shared" si="60"/>
        <v>4.6789681441433119E-2</v>
      </c>
      <c r="BC57" s="27">
        <f t="shared" si="60"/>
        <v>5.6740466083211864E-2</v>
      </c>
      <c r="BD57" s="27">
        <f t="shared" si="60"/>
        <v>6.9469194796828324E-2</v>
      </c>
      <c r="BE57" s="27">
        <f t="shared" si="60"/>
        <v>8.5675601874639198E-2</v>
      </c>
      <c r="BF57" s="27">
        <f t="shared" si="60"/>
        <v>0.10626344318698085</v>
      </c>
      <c r="BI57" s="24" t="str">
        <f t="shared" si="55"/>
        <v xml:space="preserve">Miscellaneous  </v>
      </c>
      <c r="BJ57">
        <f t="shared" si="56"/>
        <v>7485.3801169590633</v>
      </c>
      <c r="BK57">
        <f t="shared" si="56"/>
        <v>8023.7421962313174</v>
      </c>
      <c r="BL57">
        <f t="shared" si="56"/>
        <v>9225.0025913590052</v>
      </c>
      <c r="BM57">
        <f t="shared" si="56"/>
        <v>10855.724084823572</v>
      </c>
      <c r="BN57">
        <f t="shared" si="56"/>
        <v>12997.13373373142</v>
      </c>
      <c r="BO57">
        <f t="shared" si="56"/>
        <v>15761.24057866996</v>
      </c>
      <c r="BP57">
        <f t="shared" si="56"/>
        <v>19296.998554674534</v>
      </c>
      <c r="BQ57">
        <f t="shared" si="56"/>
        <v>23798.778298510886</v>
      </c>
      <c r="BR57">
        <f t="shared" si="56"/>
        <v>29517.623107494677</v>
      </c>
    </row>
    <row r="58" spans="1:70" x14ac:dyDescent="0.25">
      <c r="A58" t="str">
        <f>'2012'!A57</f>
        <v>LED light</v>
      </c>
      <c r="B58" t="str">
        <f>'2012'!B57</f>
        <v>Lighting</v>
      </c>
      <c r="C58">
        <f>'2012'!C57</f>
        <v>5</v>
      </c>
      <c r="D58" s="8">
        <f>'2012'!F57</f>
        <v>221</v>
      </c>
      <c r="E58" s="8">
        <f>'2015'!F57</f>
        <v>331.9</v>
      </c>
      <c r="F58" s="8">
        <f>'2020'!F57</f>
        <v>557.36</v>
      </c>
      <c r="G58" s="8">
        <f>'2025'!F57</f>
        <v>814.63</v>
      </c>
      <c r="H58" s="8">
        <f>'2030'!F57</f>
        <v>1075.3499999999999</v>
      </c>
      <c r="I58" s="8">
        <f>'2035'!F57</f>
        <v>1317.35</v>
      </c>
      <c r="J58" s="8">
        <f>'2040'!F57</f>
        <v>1527.78</v>
      </c>
      <c r="K58" s="8">
        <f>'2045'!F57</f>
        <v>1702.02</v>
      </c>
      <c r="L58" s="8">
        <f>'2050'!F57</f>
        <v>1841.07</v>
      </c>
      <c r="Y58" t="str">
        <f t="shared" si="18"/>
        <v>LED light</v>
      </c>
      <c r="Z58" t="str">
        <f t="shared" si="18"/>
        <v>Lighting</v>
      </c>
      <c r="AA58">
        <f>'2012'!G57</f>
        <v>7</v>
      </c>
      <c r="AB58">
        <f>'2015'!G57</f>
        <v>7</v>
      </c>
      <c r="AC58">
        <f>'2020'!G57</f>
        <v>7</v>
      </c>
      <c r="AD58">
        <f>'2025'!G57</f>
        <v>7</v>
      </c>
      <c r="AE58">
        <f>'2030'!G57</f>
        <v>7</v>
      </c>
      <c r="AF58">
        <f>'2035'!G57</f>
        <v>7</v>
      </c>
      <c r="AG58">
        <f>'2040'!G57</f>
        <v>7</v>
      </c>
      <c r="AH58">
        <f>'2045'!G57</f>
        <v>7</v>
      </c>
      <c r="AI58">
        <f>'2050'!G57</f>
        <v>7</v>
      </c>
      <c r="AK58" t="str">
        <f t="shared" si="36"/>
        <v>LED light</v>
      </c>
      <c r="AL58" t="str">
        <f t="shared" si="36"/>
        <v>Lighting</v>
      </c>
      <c r="AM58" s="17">
        <f t="shared" si="37"/>
        <v>15.469999999999999</v>
      </c>
      <c r="AN58" s="17">
        <f t="shared" si="38"/>
        <v>23.233000000000001</v>
      </c>
      <c r="AO58" s="17">
        <f t="shared" si="39"/>
        <v>39.0152</v>
      </c>
      <c r="AP58" s="17">
        <f t="shared" si="40"/>
        <v>57.024100000000004</v>
      </c>
      <c r="AQ58" s="17">
        <f t="shared" si="41"/>
        <v>75.274499999999989</v>
      </c>
      <c r="AR58" s="17">
        <f t="shared" si="42"/>
        <v>92.214499999999987</v>
      </c>
      <c r="AS58" s="18">
        <f t="shared" si="43"/>
        <v>106.94459999999999</v>
      </c>
      <c r="AT58" s="17">
        <f t="shared" si="44"/>
        <v>119.14139999999999</v>
      </c>
      <c r="AU58" s="17">
        <f t="shared" si="45"/>
        <v>128.8749</v>
      </c>
      <c r="AW58" s="26" t="str">
        <f t="shared" si="53"/>
        <v>Refrigeration</v>
      </c>
      <c r="AX58" s="27">
        <f t="shared" ref="AX58:BF58" si="61">1/AX44</f>
        <v>4.7144968329463832E-3</v>
      </c>
      <c r="AY58" s="27">
        <f t="shared" si="61"/>
        <v>5.3700895184751792E-3</v>
      </c>
      <c r="AZ58" s="27">
        <f t="shared" si="61"/>
        <v>6.3095827178782215E-3</v>
      </c>
      <c r="BA58" s="27">
        <f t="shared" si="61"/>
        <v>6.8094566846038963E-3</v>
      </c>
      <c r="BB58" s="27">
        <f t="shared" si="61"/>
        <v>7.0310399214999304E-3</v>
      </c>
      <c r="BC58" s="27">
        <f t="shared" si="61"/>
        <v>7.1128789291209551E-3</v>
      </c>
      <c r="BD58" s="27">
        <f t="shared" si="61"/>
        <v>7.1515136932697428E-3</v>
      </c>
      <c r="BE58" s="27">
        <f t="shared" si="61"/>
        <v>7.1330059039679426E-3</v>
      </c>
      <c r="BF58" s="27">
        <f t="shared" si="61"/>
        <v>7.0901282595537849E-3</v>
      </c>
      <c r="BI58" s="24" t="str">
        <f t="shared" si="55"/>
        <v>Refrigeration</v>
      </c>
      <c r="BJ58">
        <f t="shared" si="56"/>
        <v>1309.5824535962176</v>
      </c>
      <c r="BK58">
        <f t="shared" si="56"/>
        <v>1491.6915329097719</v>
      </c>
      <c r="BL58">
        <f t="shared" si="56"/>
        <v>1752.6618660772835</v>
      </c>
      <c r="BM58">
        <f t="shared" si="56"/>
        <v>1891.5157457233045</v>
      </c>
      <c r="BN58">
        <f t="shared" si="56"/>
        <v>1953.0666448610916</v>
      </c>
      <c r="BO58">
        <f t="shared" si="56"/>
        <v>1975.7997025335985</v>
      </c>
      <c r="BP58">
        <f t="shared" si="56"/>
        <v>1986.531581463817</v>
      </c>
      <c r="BQ58">
        <f t="shared" si="56"/>
        <v>1981.3905288799842</v>
      </c>
      <c r="BR58">
        <f t="shared" si="56"/>
        <v>1969.4800720982732</v>
      </c>
    </row>
    <row r="59" spans="1:70" x14ac:dyDescent="0.25">
      <c r="AW59" s="26" t="str">
        <f t="shared" si="53"/>
        <v>Washing</v>
      </c>
      <c r="AX59" s="27">
        <f t="shared" ref="AX59:BF59" si="62">1/AX45</f>
        <v>3.2148819485528918E-3</v>
      </c>
      <c r="AY59" s="27">
        <f t="shared" si="62"/>
        <v>3.2957415437853393E-3</v>
      </c>
      <c r="AZ59" s="27">
        <f t="shared" si="62"/>
        <v>3.4111452462584424E-3</v>
      </c>
      <c r="BA59" s="27">
        <f t="shared" si="62"/>
        <v>3.4925474684883735E-3</v>
      </c>
      <c r="BB59" s="27">
        <f t="shared" si="62"/>
        <v>3.5477290932724656E-3</v>
      </c>
      <c r="BC59" s="27">
        <f t="shared" si="62"/>
        <v>3.5897553718355359E-3</v>
      </c>
      <c r="BD59" s="27">
        <f t="shared" si="62"/>
        <v>3.6159538220465874E-3</v>
      </c>
      <c r="BE59" s="27">
        <f t="shared" si="62"/>
        <v>3.6397452476733118E-3</v>
      </c>
      <c r="BF59" s="27">
        <f t="shared" si="62"/>
        <v>3.6601174322306702E-3</v>
      </c>
      <c r="BI59" s="24" t="str">
        <f t="shared" si="55"/>
        <v>Washing</v>
      </c>
      <c r="BJ59">
        <f t="shared" si="56"/>
        <v>893.02276348691441</v>
      </c>
      <c r="BK59">
        <f t="shared" si="56"/>
        <v>915.48376216259408</v>
      </c>
      <c r="BL59">
        <f t="shared" si="56"/>
        <v>947.54034618290052</v>
      </c>
      <c r="BM59">
        <f t="shared" si="56"/>
        <v>970.15207458010389</v>
      </c>
      <c r="BN59">
        <f t="shared" si="56"/>
        <v>985.48030368679576</v>
      </c>
      <c r="BO59">
        <f t="shared" si="56"/>
        <v>997.15426995431551</v>
      </c>
      <c r="BP59">
        <f t="shared" si="56"/>
        <v>1004.431617235163</v>
      </c>
      <c r="BQ59">
        <f t="shared" si="56"/>
        <v>1011.0403465759198</v>
      </c>
      <c r="BR59">
        <f t="shared" si="56"/>
        <v>1016.6992867307416</v>
      </c>
    </row>
    <row r="60" spans="1:70" x14ac:dyDescent="0.25">
      <c r="A60" s="79"/>
      <c r="B60" s="80"/>
      <c r="C60" s="79"/>
      <c r="D60" s="79"/>
      <c r="E60" s="79"/>
      <c r="F60" s="79"/>
      <c r="G60" s="79"/>
      <c r="H60" s="79"/>
      <c r="I60" s="79"/>
      <c r="J60" s="79"/>
      <c r="K60" s="79"/>
      <c r="L60" s="79"/>
      <c r="Y60" s="4"/>
      <c r="Z60" s="4"/>
      <c r="AA60" s="4"/>
      <c r="AB60" s="4"/>
      <c r="AC60" s="4"/>
      <c r="AD60" s="4"/>
      <c r="AE60" s="4"/>
      <c r="AF60" s="4"/>
      <c r="AG60" s="4"/>
      <c r="AH60" s="4"/>
      <c r="AI60" s="4"/>
    </row>
    <row r="61" spans="1:70" x14ac:dyDescent="0.25">
      <c r="A61" s="4" t="str">
        <f>'2012'!A60</f>
        <v>Chest freezer 1st</v>
      </c>
      <c r="B61" s="4" t="str">
        <f>'2012'!B60</f>
        <v>Refrigeration</v>
      </c>
      <c r="C61" s="4">
        <f>'2012'!C60</f>
        <v>12</v>
      </c>
      <c r="D61" s="9">
        <f>'2012'!F60</f>
        <v>44.03</v>
      </c>
      <c r="E61" s="9">
        <f>'2015'!F60</f>
        <v>40.799999999999997</v>
      </c>
      <c r="F61" s="9">
        <f>'2020'!F60</f>
        <v>36.75</v>
      </c>
      <c r="G61" s="9">
        <f>'2025'!F60</f>
        <v>33.89</v>
      </c>
      <c r="H61" s="9">
        <f>'2030'!F60</f>
        <v>31.82</v>
      </c>
      <c r="I61" s="9">
        <f>'2035'!F60</f>
        <v>30.33</v>
      </c>
      <c r="J61" s="9">
        <f>'2040'!F60</f>
        <v>29.24</v>
      </c>
      <c r="K61" s="9">
        <f>'2045'!F60</f>
        <v>28.45</v>
      </c>
      <c r="L61" s="9">
        <f>'2050'!F60</f>
        <v>27.88</v>
      </c>
      <c r="Y61" t="str">
        <f t="shared" si="18"/>
        <v>Chest freezer 1st</v>
      </c>
      <c r="Z61" t="str">
        <f t="shared" si="18"/>
        <v>Refrigeration</v>
      </c>
      <c r="AA61">
        <f>'2012'!G60</f>
        <v>256</v>
      </c>
      <c r="AB61">
        <f>'2015'!G60</f>
        <v>217</v>
      </c>
      <c r="AC61">
        <f>'2020'!G60</f>
        <v>173</v>
      </c>
      <c r="AD61">
        <f>'2025'!G60</f>
        <v>152</v>
      </c>
      <c r="AE61">
        <f>'2030'!G60</f>
        <v>143</v>
      </c>
      <c r="AF61">
        <f>'2035'!G60</f>
        <v>139</v>
      </c>
      <c r="AG61">
        <f>'2040'!G60</f>
        <v>137</v>
      </c>
      <c r="AH61">
        <f>'2045'!G60</f>
        <v>136</v>
      </c>
      <c r="AI61">
        <f>'2050'!G60</f>
        <v>135</v>
      </c>
      <c r="AK61" t="str">
        <f t="shared" si="36"/>
        <v>Chest freezer 1st</v>
      </c>
      <c r="AL61" t="str">
        <f t="shared" si="36"/>
        <v>Refrigeration</v>
      </c>
      <c r="AM61" s="14">
        <f t="shared" si="37"/>
        <v>112.71680000000001</v>
      </c>
      <c r="AN61" s="14">
        <f t="shared" si="38"/>
        <v>88.536000000000001</v>
      </c>
      <c r="AO61" s="14">
        <f t="shared" si="39"/>
        <v>63.577500000000001</v>
      </c>
      <c r="AP61" s="14">
        <f t="shared" si="40"/>
        <v>51.512799999999999</v>
      </c>
      <c r="AQ61" s="14">
        <f t="shared" si="41"/>
        <v>45.502600000000001</v>
      </c>
      <c r="AR61" s="14">
        <f t="shared" si="42"/>
        <v>42.158699999999996</v>
      </c>
      <c r="AS61" s="15">
        <f t="shared" si="43"/>
        <v>40.058799999999998</v>
      </c>
      <c r="AT61" s="14">
        <f t="shared" si="44"/>
        <v>38.691999999999993</v>
      </c>
      <c r="AU61" s="14">
        <f t="shared" si="45"/>
        <v>37.637999999999998</v>
      </c>
      <c r="AW61" s="24" t="str">
        <f>A1</f>
        <v>Detached Buildings</v>
      </c>
    </row>
    <row r="62" spans="1:70" x14ac:dyDescent="0.25">
      <c r="A62" s="4" t="str">
        <f>'2012'!A61</f>
        <v>Chest freezer 2nd standby</v>
      </c>
      <c r="B62" s="4" t="str">
        <f>'2012'!B61</f>
        <v>Refrigeration</v>
      </c>
      <c r="C62" s="4">
        <f>'2012'!C61</f>
        <v>0</v>
      </c>
      <c r="D62" s="9">
        <f>'2012'!F61</f>
        <v>0</v>
      </c>
      <c r="E62" s="9">
        <f>'2015'!F61</f>
        <v>0</v>
      </c>
      <c r="F62" s="9">
        <f>'2020'!F61</f>
        <v>0</v>
      </c>
      <c r="G62" s="9">
        <f>'2025'!F61</f>
        <v>0</v>
      </c>
      <c r="H62" s="9">
        <f>'2030'!F61</f>
        <v>0</v>
      </c>
      <c r="I62" s="9">
        <f>'2035'!F61</f>
        <v>0</v>
      </c>
      <c r="J62" s="9">
        <f>'2040'!F61</f>
        <v>0</v>
      </c>
      <c r="K62" s="9">
        <f>'2045'!F61</f>
        <v>0</v>
      </c>
      <c r="L62" s="9">
        <f>'2050'!F61</f>
        <v>0</v>
      </c>
      <c r="Y62" t="str">
        <f t="shared" si="18"/>
        <v>Chest freezer 2nd standby</v>
      </c>
      <c r="Z62" t="str">
        <f t="shared" si="18"/>
        <v>Refrigeration</v>
      </c>
      <c r="AA62">
        <f>'2012'!G61</f>
        <v>0</v>
      </c>
      <c r="AB62">
        <f>'2015'!G61</f>
        <v>0</v>
      </c>
      <c r="AC62">
        <f>'2020'!G61</f>
        <v>0</v>
      </c>
      <c r="AD62">
        <f>'2025'!G61</f>
        <v>0</v>
      </c>
      <c r="AE62">
        <f>'2030'!G61</f>
        <v>0</v>
      </c>
      <c r="AF62">
        <f>'2035'!G61</f>
        <v>0</v>
      </c>
      <c r="AG62">
        <f>'2040'!G61</f>
        <v>0</v>
      </c>
      <c r="AH62">
        <f>'2045'!G61</f>
        <v>0</v>
      </c>
      <c r="AI62">
        <f>'2050'!G61</f>
        <v>0</v>
      </c>
      <c r="AK62" t="str">
        <f t="shared" si="36"/>
        <v>Chest freezer 2nd standby</v>
      </c>
      <c r="AL62" t="str">
        <f t="shared" si="36"/>
        <v>Refrigeration</v>
      </c>
      <c r="AM62" s="14">
        <f t="shared" si="37"/>
        <v>0</v>
      </c>
      <c r="AN62" s="14">
        <f t="shared" si="38"/>
        <v>0</v>
      </c>
      <c r="AO62" s="14">
        <f t="shared" si="39"/>
        <v>0</v>
      </c>
      <c r="AP62" s="14">
        <f t="shared" si="40"/>
        <v>0</v>
      </c>
      <c r="AQ62" s="14">
        <f t="shared" si="41"/>
        <v>0</v>
      </c>
      <c r="AR62" s="14">
        <f t="shared" si="42"/>
        <v>0</v>
      </c>
      <c r="AS62" s="15">
        <f t="shared" si="43"/>
        <v>0</v>
      </c>
      <c r="AT62" s="14">
        <f t="shared" si="44"/>
        <v>0</v>
      </c>
      <c r="AU62" s="14">
        <f t="shared" si="45"/>
        <v>0</v>
      </c>
      <c r="AW62" s="37" t="s">
        <v>107</v>
      </c>
    </row>
    <row r="63" spans="1:70" x14ac:dyDescent="0.25">
      <c r="A63" t="str">
        <f>'2012'!A62</f>
        <v>Combi fridges</v>
      </c>
      <c r="B63" t="str">
        <f>'2012'!B62</f>
        <v>Refrigeration</v>
      </c>
      <c r="C63">
        <f>'2012'!C62</f>
        <v>9</v>
      </c>
      <c r="D63" s="8">
        <f>'2012'!F62</f>
        <v>49.13</v>
      </c>
      <c r="E63" s="8">
        <f>'2015'!F62</f>
        <v>51.46</v>
      </c>
      <c r="F63" s="8">
        <f>'2020'!F62</f>
        <v>54.88</v>
      </c>
      <c r="G63" s="8">
        <f>'2025'!F62</f>
        <v>57.79</v>
      </c>
      <c r="H63" s="8">
        <f>'2030'!F62</f>
        <v>60.26</v>
      </c>
      <c r="I63" s="8">
        <f>'2035'!F62</f>
        <v>62.36</v>
      </c>
      <c r="J63" s="8">
        <f>'2040'!F62</f>
        <v>64.150000000000006</v>
      </c>
      <c r="K63" s="8">
        <f>'2045'!F62</f>
        <v>65.7</v>
      </c>
      <c r="L63" s="8">
        <f>'2050'!F62</f>
        <v>67.040000000000006</v>
      </c>
      <c r="Y63" t="str">
        <f t="shared" si="18"/>
        <v>Combi fridges</v>
      </c>
      <c r="Z63" t="str">
        <f t="shared" si="18"/>
        <v>Refrigeration</v>
      </c>
      <c r="AA63">
        <f>'2012'!G62</f>
        <v>268</v>
      </c>
      <c r="AB63">
        <f>'2015'!G62</f>
        <v>238</v>
      </c>
      <c r="AC63">
        <f>'2020'!G62</f>
        <v>206</v>
      </c>
      <c r="AD63">
        <f>'2025'!G62</f>
        <v>192</v>
      </c>
      <c r="AE63">
        <f>'2030'!G62</f>
        <v>185</v>
      </c>
      <c r="AF63">
        <f>'2035'!G62</f>
        <v>182</v>
      </c>
      <c r="AG63">
        <f>'2040'!G62</f>
        <v>180</v>
      </c>
      <c r="AH63">
        <f>'2045'!G62</f>
        <v>180</v>
      </c>
      <c r="AI63">
        <f>'2050'!G62</f>
        <v>180</v>
      </c>
      <c r="AK63" t="str">
        <f t="shared" si="36"/>
        <v>Combi fridges</v>
      </c>
      <c r="AL63" t="str">
        <f t="shared" si="36"/>
        <v>Refrigeration</v>
      </c>
      <c r="AM63" s="14">
        <f t="shared" si="37"/>
        <v>131.66839999999999</v>
      </c>
      <c r="AN63" s="14">
        <f t="shared" si="38"/>
        <v>122.47480000000002</v>
      </c>
      <c r="AO63" s="14">
        <f t="shared" si="39"/>
        <v>113.05280000000002</v>
      </c>
      <c r="AP63" s="14">
        <f t="shared" si="40"/>
        <v>110.95679999999999</v>
      </c>
      <c r="AQ63" s="14">
        <f t="shared" si="41"/>
        <v>111.48100000000001</v>
      </c>
      <c r="AR63" s="14">
        <f t="shared" si="42"/>
        <v>113.49520000000001</v>
      </c>
      <c r="AS63" s="15">
        <f t="shared" si="43"/>
        <v>115.47000000000001</v>
      </c>
      <c r="AT63" s="14">
        <f t="shared" si="44"/>
        <v>118.26</v>
      </c>
      <c r="AU63" s="14">
        <f t="shared" si="45"/>
        <v>120.67200000000003</v>
      </c>
      <c r="AW63" t="s">
        <v>110</v>
      </c>
      <c r="AX63">
        <f>AX52</f>
        <v>2012</v>
      </c>
      <c r="AY63">
        <f t="shared" ref="AY63:BF63" si="63">AY52</f>
        <v>2015</v>
      </c>
      <c r="AZ63">
        <f t="shared" si="63"/>
        <v>2020</v>
      </c>
      <c r="BA63">
        <f t="shared" si="63"/>
        <v>2025</v>
      </c>
      <c r="BB63">
        <f t="shared" si="63"/>
        <v>2030</v>
      </c>
      <c r="BC63">
        <f t="shared" si="63"/>
        <v>2035</v>
      </c>
      <c r="BD63">
        <f t="shared" si="63"/>
        <v>2040</v>
      </c>
      <c r="BE63">
        <f t="shared" si="63"/>
        <v>2045</v>
      </c>
      <c r="BF63">
        <f t="shared" si="63"/>
        <v>2050</v>
      </c>
    </row>
    <row r="64" spans="1:70" x14ac:dyDescent="0.25">
      <c r="A64" t="str">
        <f>'2012'!A63</f>
        <v>Combi fridges standby</v>
      </c>
      <c r="B64" t="str">
        <f>'2012'!B63</f>
        <v>Refrigeration</v>
      </c>
      <c r="C64">
        <f>'2012'!C63</f>
        <v>0</v>
      </c>
      <c r="D64" s="8">
        <f>'2012'!F63</f>
        <v>0</v>
      </c>
      <c r="E64" s="8">
        <f>'2015'!F63</f>
        <v>0</v>
      </c>
      <c r="F64" s="8">
        <f>'2020'!F63</f>
        <v>0</v>
      </c>
      <c r="G64" s="8">
        <f>'2025'!F63</f>
        <v>0</v>
      </c>
      <c r="H64" s="8">
        <f>'2030'!F63</f>
        <v>0</v>
      </c>
      <c r="I64" s="8">
        <f>'2035'!F63</f>
        <v>0</v>
      </c>
      <c r="J64" s="8">
        <f>'2040'!F63</f>
        <v>0</v>
      </c>
      <c r="K64" s="8">
        <f>'2045'!F63</f>
        <v>0</v>
      </c>
      <c r="L64" s="8">
        <f>'2050'!F63</f>
        <v>0</v>
      </c>
      <c r="Y64" t="str">
        <f t="shared" si="18"/>
        <v>Combi fridges standby</v>
      </c>
      <c r="Z64" t="str">
        <f t="shared" si="18"/>
        <v>Refrigeration</v>
      </c>
      <c r="AA64">
        <f>'2012'!G63</f>
        <v>0</v>
      </c>
      <c r="AB64">
        <f>'2015'!G63</f>
        <v>0</v>
      </c>
      <c r="AC64">
        <f>'2020'!G63</f>
        <v>0</v>
      </c>
      <c r="AD64">
        <f>'2025'!G63</f>
        <v>0</v>
      </c>
      <c r="AE64">
        <f>'2030'!G63</f>
        <v>0</v>
      </c>
      <c r="AF64">
        <f>'2035'!G63</f>
        <v>0</v>
      </c>
      <c r="AG64">
        <f>'2040'!G63</f>
        <v>0</v>
      </c>
      <c r="AH64">
        <f>'2045'!G63</f>
        <v>0</v>
      </c>
      <c r="AI64">
        <f>'2050'!G63</f>
        <v>0</v>
      </c>
      <c r="AK64" t="str">
        <f t="shared" si="36"/>
        <v>Combi fridges standby</v>
      </c>
      <c r="AL64" t="str">
        <f t="shared" si="36"/>
        <v>Refrigeration</v>
      </c>
      <c r="AM64" s="14">
        <f t="shared" si="37"/>
        <v>0</v>
      </c>
      <c r="AN64" s="14">
        <f t="shared" si="38"/>
        <v>0</v>
      </c>
      <c r="AO64" s="14">
        <f t="shared" si="39"/>
        <v>0</v>
      </c>
      <c r="AP64" s="14">
        <f t="shared" si="40"/>
        <v>0</v>
      </c>
      <c r="AQ64" s="14">
        <f t="shared" si="41"/>
        <v>0</v>
      </c>
      <c r="AR64" s="14">
        <f t="shared" si="42"/>
        <v>0</v>
      </c>
      <c r="AS64" s="15">
        <f t="shared" si="43"/>
        <v>0</v>
      </c>
      <c r="AT64" s="14">
        <f t="shared" si="44"/>
        <v>0</v>
      </c>
      <c r="AU64" s="14">
        <f t="shared" si="45"/>
        <v>0</v>
      </c>
      <c r="AW64" s="8" t="str">
        <f>AW53</f>
        <v>Computers</v>
      </c>
      <c r="AX64" s="78">
        <f t="shared" ref="AX64:BF64" si="64">AX53/$AX53</f>
        <v>1</v>
      </c>
      <c r="AY64" s="78">
        <f t="shared" si="64"/>
        <v>1.0922346014435205</v>
      </c>
      <c r="AZ64" s="78">
        <f t="shared" si="64"/>
        <v>1.2081251100580939</v>
      </c>
      <c r="BA64" s="78">
        <f t="shared" si="64"/>
        <v>1.3069306653494797</v>
      </c>
      <c r="BB64" s="78">
        <f t="shared" si="64"/>
        <v>1.387643732885139</v>
      </c>
      <c r="BC64" s="78">
        <f t="shared" si="64"/>
        <v>1.4551853934671191</v>
      </c>
      <c r="BD64" s="78">
        <f t="shared" si="64"/>
        <v>1.5094648394624348</v>
      </c>
      <c r="BE64" s="78">
        <f t="shared" si="64"/>
        <v>1.5565031115011023</v>
      </c>
      <c r="BF64" s="78">
        <f t="shared" si="64"/>
        <v>1.5956643904928598</v>
      </c>
    </row>
    <row r="65" spans="1:58" x14ac:dyDescent="0.25">
      <c r="A65" t="str">
        <f>'2012'!A64</f>
        <v>Fridges with freezer compartment</v>
      </c>
      <c r="B65" t="str">
        <f>'2012'!B64</f>
        <v>Refrigeration</v>
      </c>
      <c r="C65">
        <f>'2012'!C64</f>
        <v>11</v>
      </c>
      <c r="D65" s="8">
        <f>'2012'!F64</f>
        <v>12.99</v>
      </c>
      <c r="E65" s="8">
        <f>'2015'!F64</f>
        <v>12.12</v>
      </c>
      <c r="F65" s="8">
        <f>'2020'!F64</f>
        <v>10.84</v>
      </c>
      <c r="G65" s="8">
        <f>'2025'!F64</f>
        <v>9.74</v>
      </c>
      <c r="H65" s="8">
        <f>'2030'!F64</f>
        <v>8.8000000000000007</v>
      </c>
      <c r="I65" s="8">
        <f>'2035'!F64</f>
        <v>7.99</v>
      </c>
      <c r="J65" s="8">
        <f>'2040'!F64</f>
        <v>7.29</v>
      </c>
      <c r="K65" s="8">
        <f>'2045'!F64</f>
        <v>6.68</v>
      </c>
      <c r="L65" s="8">
        <f>'2050'!F64</f>
        <v>6.14</v>
      </c>
      <c r="Y65" t="str">
        <f t="shared" si="18"/>
        <v>Fridges with freezer compartment</v>
      </c>
      <c r="Z65" t="str">
        <f t="shared" si="18"/>
        <v>Refrigeration</v>
      </c>
      <c r="AA65">
        <f>'2012'!G64</f>
        <v>186</v>
      </c>
      <c r="AB65">
        <f>'2015'!G64</f>
        <v>164</v>
      </c>
      <c r="AC65">
        <f>'2020'!G64</f>
        <v>142</v>
      </c>
      <c r="AD65">
        <f>'2025'!G64</f>
        <v>131</v>
      </c>
      <c r="AE65">
        <f>'2030'!G64</f>
        <v>127</v>
      </c>
      <c r="AF65">
        <f>'2035'!G64</f>
        <v>125</v>
      </c>
      <c r="AG65">
        <f>'2040'!G64</f>
        <v>124</v>
      </c>
      <c r="AH65">
        <f>'2045'!G64</f>
        <v>125</v>
      </c>
      <c r="AI65">
        <f>'2050'!G64</f>
        <v>125</v>
      </c>
      <c r="AK65" t="str">
        <f t="shared" si="36"/>
        <v>Fridges with freezer compartment</v>
      </c>
      <c r="AL65" t="str">
        <f t="shared" si="36"/>
        <v>Refrigeration</v>
      </c>
      <c r="AM65" s="14">
        <f t="shared" si="37"/>
        <v>24.161400000000004</v>
      </c>
      <c r="AN65" s="14">
        <f t="shared" si="38"/>
        <v>19.876799999999999</v>
      </c>
      <c r="AO65" s="14">
        <f t="shared" si="39"/>
        <v>15.392799999999999</v>
      </c>
      <c r="AP65" s="14">
        <f t="shared" si="40"/>
        <v>12.759399999999999</v>
      </c>
      <c r="AQ65" s="14">
        <f t="shared" si="41"/>
        <v>11.176000000000002</v>
      </c>
      <c r="AR65" s="14">
        <f t="shared" si="42"/>
        <v>9.9875000000000007</v>
      </c>
      <c r="AS65" s="15">
        <f t="shared" si="43"/>
        <v>9.0396000000000001</v>
      </c>
      <c r="AT65" s="14">
        <f t="shared" si="44"/>
        <v>8.35</v>
      </c>
      <c r="AU65" s="14">
        <f t="shared" si="45"/>
        <v>7.6749999999999998</v>
      </c>
      <c r="AW65" s="8" t="str">
        <f t="shared" ref="AW65:AW70" si="65">AW54</f>
        <v>Cooking</v>
      </c>
      <c r="AX65" s="78">
        <f t="shared" ref="AX65:BF65" si="66">AX54/$AX54</f>
        <v>1</v>
      </c>
      <c r="AY65" s="78">
        <f t="shared" si="66"/>
        <v>1.0293050516534277</v>
      </c>
      <c r="AZ65" s="78">
        <f t="shared" si="66"/>
        <v>1.0767103114475305</v>
      </c>
      <c r="BA65" s="78">
        <f t="shared" si="66"/>
        <v>1.1148261675002562</v>
      </c>
      <c r="BB65" s="78">
        <f t="shared" si="66"/>
        <v>1.1424050487072674</v>
      </c>
      <c r="BC65" s="78">
        <f t="shared" si="66"/>
        <v>1.1579034461532174</v>
      </c>
      <c r="BD65" s="78">
        <f t="shared" si="66"/>
        <v>1.1694659208520495</v>
      </c>
      <c r="BE65" s="78">
        <f t="shared" si="66"/>
        <v>1.1714290642291521</v>
      </c>
      <c r="BF65" s="78">
        <f t="shared" si="66"/>
        <v>1.1738661511728654</v>
      </c>
    </row>
    <row r="66" spans="1:58" x14ac:dyDescent="0.25">
      <c r="A66" t="str">
        <f>'2012'!A65</f>
        <v>Fridges with freezer compartment standby</v>
      </c>
      <c r="B66" t="str">
        <f>'2012'!B65</f>
        <v>Refrigeration</v>
      </c>
      <c r="C66">
        <f>'2012'!C65</f>
        <v>0</v>
      </c>
      <c r="D66" s="8">
        <f>'2012'!F65</f>
        <v>0</v>
      </c>
      <c r="E66" s="8">
        <f>'2015'!F65</f>
        <v>0</v>
      </c>
      <c r="F66" s="8">
        <f>'2020'!F65</f>
        <v>0</v>
      </c>
      <c r="G66" s="8">
        <f>'2025'!F65</f>
        <v>0</v>
      </c>
      <c r="H66" s="8">
        <f>'2030'!F65</f>
        <v>0</v>
      </c>
      <c r="I66" s="8">
        <f>'2035'!F65</f>
        <v>0</v>
      </c>
      <c r="J66" s="8">
        <f>'2040'!F65</f>
        <v>0</v>
      </c>
      <c r="K66" s="8">
        <f>'2045'!F65</f>
        <v>0</v>
      </c>
      <c r="L66" s="8">
        <f>'2050'!F65</f>
        <v>0</v>
      </c>
      <c r="Y66" t="str">
        <f t="shared" si="18"/>
        <v>Fridges with freezer compartment standby</v>
      </c>
      <c r="Z66" t="str">
        <f t="shared" si="18"/>
        <v>Refrigeration</v>
      </c>
      <c r="AA66">
        <f>'2012'!G65</f>
        <v>0</v>
      </c>
      <c r="AB66">
        <f>'2015'!G65</f>
        <v>0</v>
      </c>
      <c r="AC66">
        <f>'2020'!G65</f>
        <v>0</v>
      </c>
      <c r="AD66">
        <f>'2025'!G65</f>
        <v>0</v>
      </c>
      <c r="AE66">
        <f>'2030'!G65</f>
        <v>0</v>
      </c>
      <c r="AF66">
        <f>'2035'!G65</f>
        <v>0</v>
      </c>
      <c r="AG66">
        <f>'2040'!G65</f>
        <v>0</v>
      </c>
      <c r="AH66">
        <f>'2045'!G65</f>
        <v>0</v>
      </c>
      <c r="AI66">
        <f>'2050'!G65</f>
        <v>0</v>
      </c>
      <c r="AK66" t="str">
        <f t="shared" si="36"/>
        <v>Fridges with freezer compartment standby</v>
      </c>
      <c r="AL66" t="str">
        <f t="shared" si="36"/>
        <v>Refrigeration</v>
      </c>
      <c r="AM66" s="11">
        <f t="shared" si="37"/>
        <v>0</v>
      </c>
      <c r="AN66" s="11">
        <f t="shared" si="38"/>
        <v>0</v>
      </c>
      <c r="AO66" s="11">
        <f t="shared" si="39"/>
        <v>0</v>
      </c>
      <c r="AP66" s="11">
        <f t="shared" si="40"/>
        <v>0</v>
      </c>
      <c r="AQ66" s="11">
        <f t="shared" si="41"/>
        <v>0</v>
      </c>
      <c r="AR66" s="11">
        <f t="shared" si="42"/>
        <v>0</v>
      </c>
      <c r="AS66" s="12">
        <f t="shared" si="43"/>
        <v>0</v>
      </c>
      <c r="AT66" s="11">
        <f t="shared" si="44"/>
        <v>0</v>
      </c>
      <c r="AU66" s="11">
        <f t="shared" si="45"/>
        <v>0</v>
      </c>
      <c r="AW66" s="8" t="str">
        <f t="shared" si="65"/>
        <v>Entertainment</v>
      </c>
      <c r="AX66" s="78">
        <f t="shared" ref="AX66:BF66" si="67">AX55/$AX55</f>
        <v>1</v>
      </c>
      <c r="AY66" s="78">
        <f t="shared" si="67"/>
        <v>1.0609648280966959</v>
      </c>
      <c r="AZ66" s="78">
        <f t="shared" si="67"/>
        <v>1.1475682327856527</v>
      </c>
      <c r="BA66" s="78">
        <f t="shared" si="67"/>
        <v>1.1890848371488305</v>
      </c>
      <c r="BB66" s="78">
        <f t="shared" si="67"/>
        <v>1.2276388755004093</v>
      </c>
      <c r="BC66" s="78">
        <f t="shared" si="67"/>
        <v>1.2701515437403041</v>
      </c>
      <c r="BD66" s="78">
        <f t="shared" si="67"/>
        <v>1.3112934396333027</v>
      </c>
      <c r="BE66" s="78">
        <f t="shared" si="67"/>
        <v>1.3580304020204859</v>
      </c>
      <c r="BF66" s="78">
        <f t="shared" si="67"/>
        <v>1.4030444785119536</v>
      </c>
    </row>
    <row r="67" spans="1:58" x14ac:dyDescent="0.25">
      <c r="A67" t="str">
        <f>'2012'!A66</f>
        <v>Fridges without freezer compartment</v>
      </c>
      <c r="B67" t="str">
        <f>'2012'!B66</f>
        <v>Refrigeration</v>
      </c>
      <c r="C67">
        <f>'2012'!C66</f>
        <v>9</v>
      </c>
      <c r="D67" s="8">
        <f>'2012'!F66</f>
        <v>73.010000000000005</v>
      </c>
      <c r="E67" s="8">
        <f>'2015'!F66</f>
        <v>74.03</v>
      </c>
      <c r="F67" s="8">
        <f>'2020'!F66</f>
        <v>75.38</v>
      </c>
      <c r="G67" s="8">
        <f>'2025'!F66</f>
        <v>76.41</v>
      </c>
      <c r="H67" s="8">
        <f>'2030'!F66</f>
        <v>77.25</v>
      </c>
      <c r="I67" s="8">
        <f>'2035'!F66</f>
        <v>77.98</v>
      </c>
      <c r="J67" s="8">
        <f>'2040'!F66</f>
        <v>78.63</v>
      </c>
      <c r="K67" s="8">
        <f>'2045'!F66</f>
        <v>79.239999999999995</v>
      </c>
      <c r="L67" s="8">
        <f>'2050'!F66</f>
        <v>79.83</v>
      </c>
      <c r="Y67" t="str">
        <f t="shared" si="18"/>
        <v>Fridges without freezer compartment</v>
      </c>
      <c r="Z67" t="str">
        <f t="shared" si="18"/>
        <v>Refrigeration</v>
      </c>
      <c r="AA67">
        <f>'2012'!G66</f>
        <v>140</v>
      </c>
      <c r="AB67">
        <f>'2015'!G66</f>
        <v>126</v>
      </c>
      <c r="AC67">
        <f>'2020'!G66</f>
        <v>109</v>
      </c>
      <c r="AD67">
        <f>'2025'!G66</f>
        <v>103</v>
      </c>
      <c r="AE67">
        <f>'2030'!G66</f>
        <v>101</v>
      </c>
      <c r="AF67">
        <f>'2035'!G66</f>
        <v>100</v>
      </c>
      <c r="AG67">
        <f>'2040'!G66</f>
        <v>100</v>
      </c>
      <c r="AH67">
        <f>'2045'!G66</f>
        <v>100</v>
      </c>
      <c r="AI67">
        <f>'2050'!G66</f>
        <v>101</v>
      </c>
      <c r="AK67" t="str">
        <f t="shared" si="36"/>
        <v>Fridges without freezer compartment</v>
      </c>
      <c r="AL67" t="str">
        <f t="shared" si="36"/>
        <v>Refrigeration</v>
      </c>
      <c r="AM67" s="14">
        <f t="shared" si="37"/>
        <v>102.21400000000001</v>
      </c>
      <c r="AN67" s="14">
        <f t="shared" si="38"/>
        <v>93.277799999999999</v>
      </c>
      <c r="AO67" s="14">
        <f t="shared" si="39"/>
        <v>82.164199999999994</v>
      </c>
      <c r="AP67" s="14">
        <f t="shared" si="40"/>
        <v>78.702299999999994</v>
      </c>
      <c r="AQ67" s="14">
        <f t="shared" si="41"/>
        <v>78.022499999999994</v>
      </c>
      <c r="AR67" s="14">
        <f t="shared" si="42"/>
        <v>77.98</v>
      </c>
      <c r="AS67" s="15">
        <f t="shared" si="43"/>
        <v>78.63</v>
      </c>
      <c r="AT67" s="14">
        <f t="shared" si="44"/>
        <v>79.239999999999995</v>
      </c>
      <c r="AU67" s="14">
        <f t="shared" si="45"/>
        <v>80.628299999999996</v>
      </c>
      <c r="AW67" s="8" t="str">
        <f t="shared" si="65"/>
        <v>Lighting</v>
      </c>
      <c r="AX67" s="78">
        <f t="shared" ref="AX67:BF67" si="68">AX56/$AX56</f>
        <v>1</v>
      </c>
      <c r="AY67" s="78">
        <f t="shared" si="68"/>
        <v>1.2102865815785908</v>
      </c>
      <c r="AZ67" s="78">
        <f t="shared" si="68"/>
        <v>1.2585492752585017</v>
      </c>
      <c r="BA67" s="78">
        <f t="shared" si="68"/>
        <v>1.3845923367858848</v>
      </c>
      <c r="BB67" s="78">
        <f t="shared" si="68"/>
        <v>1.5102391971202451</v>
      </c>
      <c r="BC67" s="78">
        <f t="shared" si="68"/>
        <v>1.6274692162731652</v>
      </c>
      <c r="BD67" s="78">
        <f t="shared" si="68"/>
        <v>1.7334693212951673</v>
      </c>
      <c r="BE67" s="78">
        <f t="shared" si="68"/>
        <v>1.8138650374454117</v>
      </c>
      <c r="BF67" s="78">
        <f t="shared" si="68"/>
        <v>1.9012411315334643</v>
      </c>
    </row>
    <row r="68" spans="1:58" x14ac:dyDescent="0.25">
      <c r="A68" t="str">
        <f>'2012'!A67</f>
        <v>Fridges without freezer compartment standby</v>
      </c>
      <c r="B68" t="str">
        <f>'2012'!B67</f>
        <v>Refrigeration</v>
      </c>
      <c r="C68">
        <f>'2012'!C67</f>
        <v>0</v>
      </c>
      <c r="D68" s="8">
        <f>'2012'!F67</f>
        <v>0</v>
      </c>
      <c r="E68" s="8">
        <f>'2015'!F67</f>
        <v>0</v>
      </c>
      <c r="F68" s="8">
        <f>'2020'!F67</f>
        <v>0</v>
      </c>
      <c r="G68" s="8">
        <f>'2025'!F67</f>
        <v>0</v>
      </c>
      <c r="H68" s="8">
        <f>'2030'!F67</f>
        <v>0</v>
      </c>
      <c r="I68" s="8">
        <f>'2035'!F67</f>
        <v>0</v>
      </c>
      <c r="J68" s="8">
        <f>'2040'!F67</f>
        <v>0</v>
      </c>
      <c r="K68" s="8">
        <f>'2045'!F67</f>
        <v>0</v>
      </c>
      <c r="L68" s="8">
        <f>'2050'!F67</f>
        <v>0</v>
      </c>
      <c r="Y68" t="str">
        <f t="shared" si="18"/>
        <v>Fridges without freezer compartment standby</v>
      </c>
      <c r="Z68" t="str">
        <f t="shared" si="18"/>
        <v>Refrigeration</v>
      </c>
      <c r="AA68">
        <f>'2012'!G67</f>
        <v>0</v>
      </c>
      <c r="AB68">
        <f>'2015'!G67</f>
        <v>0</v>
      </c>
      <c r="AC68">
        <f>'2020'!G67</f>
        <v>0</v>
      </c>
      <c r="AD68">
        <f>'2025'!G67</f>
        <v>0</v>
      </c>
      <c r="AE68">
        <f>'2030'!G67</f>
        <v>0</v>
      </c>
      <c r="AF68">
        <f>'2035'!G67</f>
        <v>0</v>
      </c>
      <c r="AG68">
        <f>'2040'!G67</f>
        <v>0</v>
      </c>
      <c r="AH68">
        <f>'2045'!G67</f>
        <v>0</v>
      </c>
      <c r="AI68">
        <f>'2050'!G67</f>
        <v>0</v>
      </c>
      <c r="AK68" t="str">
        <f t="shared" si="36"/>
        <v>Fridges without freezer compartment standby</v>
      </c>
      <c r="AL68" t="str">
        <f t="shared" si="36"/>
        <v>Refrigeration</v>
      </c>
      <c r="AM68" s="14">
        <f t="shared" si="37"/>
        <v>0</v>
      </c>
      <c r="AN68" s="14">
        <f t="shared" si="38"/>
        <v>0</v>
      </c>
      <c r="AO68" s="14">
        <f t="shared" si="39"/>
        <v>0</v>
      </c>
      <c r="AP68" s="14">
        <f t="shared" si="40"/>
        <v>0</v>
      </c>
      <c r="AQ68" s="14">
        <f t="shared" si="41"/>
        <v>0</v>
      </c>
      <c r="AR68" s="14">
        <f t="shared" si="42"/>
        <v>0</v>
      </c>
      <c r="AS68" s="15">
        <f t="shared" si="43"/>
        <v>0</v>
      </c>
      <c r="AT68" s="14">
        <f t="shared" si="44"/>
        <v>0</v>
      </c>
      <c r="AU68" s="14">
        <f t="shared" si="45"/>
        <v>0</v>
      </c>
      <c r="AW68" s="8" t="str">
        <f t="shared" si="65"/>
        <v xml:space="preserve">Miscellaneous  </v>
      </c>
      <c r="AX68" s="78">
        <f t="shared" ref="AX68:BF68" si="69">AX57/$AX57</f>
        <v>1</v>
      </c>
      <c r="AY68" s="78">
        <f t="shared" si="69"/>
        <v>1.0719218090277778</v>
      </c>
      <c r="AZ68" s="78">
        <f t="shared" si="69"/>
        <v>1.232402689939367</v>
      </c>
      <c r="BA68" s="78">
        <f t="shared" si="69"/>
        <v>1.450256889456899</v>
      </c>
      <c r="BB68" s="78">
        <f t="shared" si="69"/>
        <v>1.7363358347406821</v>
      </c>
      <c r="BC68" s="78">
        <f t="shared" si="69"/>
        <v>2.1056032335566903</v>
      </c>
      <c r="BD68" s="78">
        <f t="shared" si="69"/>
        <v>2.577958400663551</v>
      </c>
      <c r="BE68" s="78">
        <f t="shared" si="69"/>
        <v>3.1793680383166887</v>
      </c>
      <c r="BF68" s="78">
        <f t="shared" si="69"/>
        <v>3.9433699620168672</v>
      </c>
    </row>
    <row r="69" spans="1:58" x14ac:dyDescent="0.25">
      <c r="A69" t="str">
        <f>'2012'!A68</f>
        <v>Upright freezers</v>
      </c>
      <c r="B69" t="str">
        <f>'2012'!B68</f>
        <v>Refrigeration</v>
      </c>
      <c r="C69">
        <f>'2012'!C68</f>
        <v>9</v>
      </c>
      <c r="D69" s="8">
        <f>'2012'!F68</f>
        <v>42.3</v>
      </c>
      <c r="E69" s="8">
        <f>'2015'!F68</f>
        <v>42.93</v>
      </c>
      <c r="F69" s="8">
        <f>'2020'!F68</f>
        <v>43.89</v>
      </c>
      <c r="G69" s="8">
        <f>'2025'!F68</f>
        <v>44.72</v>
      </c>
      <c r="H69" s="8">
        <f>'2030'!F68</f>
        <v>45.43</v>
      </c>
      <c r="I69" s="8">
        <f>'2035'!F68</f>
        <v>46.05</v>
      </c>
      <c r="J69" s="8">
        <f>'2040'!F68</f>
        <v>46.58</v>
      </c>
      <c r="K69" s="8">
        <f>'2045'!F68</f>
        <v>47.03</v>
      </c>
      <c r="L69" s="8">
        <f>'2050'!F68</f>
        <v>47.42</v>
      </c>
      <c r="Y69" t="str">
        <f t="shared" si="18"/>
        <v>Upright freezers</v>
      </c>
      <c r="Z69" t="str">
        <f t="shared" si="18"/>
        <v>Refrigeration</v>
      </c>
      <c r="AA69">
        <f>'2012'!G68</f>
        <v>234</v>
      </c>
      <c r="AB69">
        <f>'2015'!G68</f>
        <v>205</v>
      </c>
      <c r="AC69">
        <f>'2020'!G68</f>
        <v>176</v>
      </c>
      <c r="AD69">
        <f>'2025'!G68</f>
        <v>163</v>
      </c>
      <c r="AE69">
        <f>'2030'!G68</f>
        <v>158</v>
      </c>
      <c r="AF69">
        <f>'2035'!G68</f>
        <v>157</v>
      </c>
      <c r="AG69">
        <f>'2040'!G68</f>
        <v>156</v>
      </c>
      <c r="AH69">
        <f>'2045'!G68</f>
        <v>157</v>
      </c>
      <c r="AI69">
        <f>'2050'!G68</f>
        <v>159</v>
      </c>
      <c r="AK69" t="str">
        <f t="shared" ref="AK69:AL76" si="70">Y69</f>
        <v>Upright freezers</v>
      </c>
      <c r="AL69" t="str">
        <f t="shared" si="70"/>
        <v>Refrigeration</v>
      </c>
      <c r="AM69" s="14">
        <f t="shared" ref="AM69:AM76" si="71">D69/100*AA69</f>
        <v>98.981999999999999</v>
      </c>
      <c r="AN69" s="14">
        <f t="shared" ref="AN69:AN76" si="72">E69/100*AB69</f>
        <v>88.006500000000003</v>
      </c>
      <c r="AO69" s="14">
        <f t="shared" ref="AO69:AO76" si="73">F69/100*AC69</f>
        <v>77.246400000000008</v>
      </c>
      <c r="AP69" s="14">
        <f t="shared" ref="AP69:AP76" si="74">G69/100*AD69</f>
        <v>72.893599999999992</v>
      </c>
      <c r="AQ69" s="14">
        <f t="shared" ref="AQ69:AQ76" si="75">H69/100*AE69</f>
        <v>71.779399999999995</v>
      </c>
      <c r="AR69" s="14">
        <f t="shared" ref="AR69:AR76" si="76">I69/100*AF69</f>
        <v>72.29849999999999</v>
      </c>
      <c r="AS69" s="15">
        <f t="shared" ref="AS69:AS76" si="77">J69/100*AG69</f>
        <v>72.6648</v>
      </c>
      <c r="AT69" s="14">
        <f t="shared" ref="AT69:AT76" si="78">K69/100*AH69</f>
        <v>73.837099999999992</v>
      </c>
      <c r="AU69" s="14">
        <f t="shared" ref="AU69:AU76" si="79">L69/100*AI69</f>
        <v>75.397800000000004</v>
      </c>
      <c r="AW69" s="8" t="str">
        <f t="shared" si="65"/>
        <v>Refrigeration</v>
      </c>
      <c r="AX69" s="78">
        <f t="shared" ref="AX69:BF69" si="80">AX58/$AX58</f>
        <v>1</v>
      </c>
      <c r="AY69" s="78">
        <f t="shared" si="80"/>
        <v>1.139058887673295</v>
      </c>
      <c r="AZ69" s="78">
        <f t="shared" si="80"/>
        <v>1.3383363997160582</v>
      </c>
      <c r="BA69" s="78">
        <f t="shared" si="80"/>
        <v>1.4443655231704211</v>
      </c>
      <c r="BB69" s="78">
        <f t="shared" si="80"/>
        <v>1.4913659231595655</v>
      </c>
      <c r="BC69" s="78">
        <f t="shared" si="80"/>
        <v>1.5087249352707006</v>
      </c>
      <c r="BD69" s="78">
        <f t="shared" si="80"/>
        <v>1.5169198212824582</v>
      </c>
      <c r="BE69" s="78">
        <f t="shared" si="80"/>
        <v>1.5129941023865494</v>
      </c>
      <c r="BF69" s="78">
        <f t="shared" si="80"/>
        <v>1.5038992517729026</v>
      </c>
    </row>
    <row r="70" spans="1:58" x14ac:dyDescent="0.25">
      <c r="A70" t="str">
        <f>'2012'!A69</f>
        <v>Upright freezers standby</v>
      </c>
      <c r="B70" t="str">
        <f>'2012'!B69</f>
        <v>Refrigeration</v>
      </c>
      <c r="C70">
        <f>'2012'!C69</f>
        <v>0</v>
      </c>
      <c r="D70" s="8">
        <f>'2012'!F69</f>
        <v>0</v>
      </c>
      <c r="E70" s="8">
        <f>'2015'!F69</f>
        <v>0</v>
      </c>
      <c r="F70" s="8">
        <f>'2020'!F69</f>
        <v>0</v>
      </c>
      <c r="G70" s="8">
        <f>'2025'!F69</f>
        <v>0</v>
      </c>
      <c r="H70" s="8">
        <f>'2030'!F69</f>
        <v>0</v>
      </c>
      <c r="I70" s="8">
        <f>'2035'!F69</f>
        <v>0</v>
      </c>
      <c r="J70" s="8">
        <f>'2040'!F69</f>
        <v>0</v>
      </c>
      <c r="K70" s="8">
        <f>'2045'!F69</f>
        <v>0</v>
      </c>
      <c r="L70" s="8">
        <f>'2050'!F69</f>
        <v>0</v>
      </c>
      <c r="Y70" t="str">
        <f t="shared" ref="Y70:Z76" si="81">A70</f>
        <v>Upright freezers standby</v>
      </c>
      <c r="Z70" t="str">
        <f t="shared" si="81"/>
        <v>Refrigeration</v>
      </c>
      <c r="AA70">
        <f>'2012'!G69</f>
        <v>0</v>
      </c>
      <c r="AB70">
        <f>'2015'!G69</f>
        <v>0</v>
      </c>
      <c r="AC70">
        <f>'2020'!G69</f>
        <v>0</v>
      </c>
      <c r="AD70">
        <f>'2025'!G69</f>
        <v>0</v>
      </c>
      <c r="AE70">
        <f>'2030'!G69</f>
        <v>0</v>
      </c>
      <c r="AF70">
        <f>'2035'!G69</f>
        <v>0</v>
      </c>
      <c r="AG70">
        <f>'2040'!G69</f>
        <v>0</v>
      </c>
      <c r="AH70">
        <f>'2045'!G69</f>
        <v>0</v>
      </c>
      <c r="AI70">
        <f>'2050'!G69</f>
        <v>0</v>
      </c>
      <c r="AK70" t="str">
        <f t="shared" si="70"/>
        <v>Upright freezers standby</v>
      </c>
      <c r="AL70" t="str">
        <f t="shared" si="70"/>
        <v>Refrigeration</v>
      </c>
      <c r="AM70" s="14">
        <f t="shared" si="71"/>
        <v>0</v>
      </c>
      <c r="AN70" s="14">
        <f t="shared" si="72"/>
        <v>0</v>
      </c>
      <c r="AO70" s="14">
        <f t="shared" si="73"/>
        <v>0</v>
      </c>
      <c r="AP70" s="14">
        <f t="shared" si="74"/>
        <v>0</v>
      </c>
      <c r="AQ70" s="14">
        <f t="shared" si="75"/>
        <v>0</v>
      </c>
      <c r="AR70" s="14">
        <f t="shared" si="76"/>
        <v>0</v>
      </c>
      <c r="AS70" s="15">
        <f t="shared" si="77"/>
        <v>0</v>
      </c>
      <c r="AT70" s="14">
        <f t="shared" si="78"/>
        <v>0</v>
      </c>
      <c r="AU70" s="14">
        <f t="shared" si="79"/>
        <v>0</v>
      </c>
      <c r="AW70" s="8" t="str">
        <f t="shared" si="65"/>
        <v>Washing</v>
      </c>
      <c r="AX70" s="78">
        <f t="shared" ref="AX70:BF70" si="82">AX59/$AX59</f>
        <v>1</v>
      </c>
      <c r="AY70" s="78">
        <f t="shared" si="82"/>
        <v>1.0251516530082372</v>
      </c>
      <c r="AZ70" s="78">
        <f t="shared" si="82"/>
        <v>1.0610483684459686</v>
      </c>
      <c r="BA70" s="78">
        <f t="shared" si="82"/>
        <v>1.0863688074333389</v>
      </c>
      <c r="BB70" s="78">
        <f t="shared" si="82"/>
        <v>1.1035332401145856</v>
      </c>
      <c r="BC70" s="78">
        <f t="shared" si="82"/>
        <v>1.1166056574647742</v>
      </c>
      <c r="BD70" s="78">
        <f t="shared" si="82"/>
        <v>1.1247547747979454</v>
      </c>
      <c r="BE70" s="78">
        <f t="shared" si="82"/>
        <v>1.1321551789208506</v>
      </c>
      <c r="BF70" s="78">
        <f t="shared" si="82"/>
        <v>1.1384920164419075</v>
      </c>
    </row>
    <row r="71" spans="1:58" x14ac:dyDescent="0.25">
      <c r="A71" t="str">
        <f>'2012'!A70</f>
        <v>Dishwashers</v>
      </c>
      <c r="B71" t="str">
        <f>'2012'!B70</f>
        <v>Washing</v>
      </c>
      <c r="C71">
        <f>'2012'!C70</f>
        <v>10</v>
      </c>
      <c r="D71" s="8">
        <f>'2012'!F70</f>
        <v>84.51</v>
      </c>
      <c r="E71" s="8">
        <f>'2015'!F70</f>
        <v>86.43</v>
      </c>
      <c r="F71" s="8">
        <f>'2020'!F70</f>
        <v>88.46</v>
      </c>
      <c r="G71" s="8">
        <f>'2025'!F70</f>
        <v>89.48</v>
      </c>
      <c r="H71" s="8">
        <f>'2030'!F70</f>
        <v>89.95</v>
      </c>
      <c r="I71" s="8">
        <f>'2035'!F70</f>
        <v>90.12</v>
      </c>
      <c r="J71" s="8">
        <f>'2040'!F70</f>
        <v>90.14</v>
      </c>
      <c r="K71" s="8">
        <f>'2045'!F70</f>
        <v>90.08</v>
      </c>
      <c r="L71" s="8">
        <f>'2050'!F70</f>
        <v>89.98</v>
      </c>
      <c r="Y71" t="str">
        <f t="shared" si="81"/>
        <v>Dishwashers</v>
      </c>
      <c r="Z71" t="str">
        <f t="shared" si="81"/>
        <v>Washing</v>
      </c>
      <c r="AA71">
        <f>'2012'!G70</f>
        <v>290</v>
      </c>
      <c r="AB71">
        <f>'2015'!G70</f>
        <v>281</v>
      </c>
      <c r="AC71">
        <f>'2020'!G70</f>
        <v>271</v>
      </c>
      <c r="AD71">
        <f>'2025'!G70</f>
        <v>261</v>
      </c>
      <c r="AE71">
        <f>'2030'!G70</f>
        <v>253</v>
      </c>
      <c r="AF71">
        <f>'2035'!G70</f>
        <v>247</v>
      </c>
      <c r="AG71">
        <f>'2040'!G70</f>
        <v>243</v>
      </c>
      <c r="AH71">
        <f>'2045'!G70</f>
        <v>239</v>
      </c>
      <c r="AI71">
        <f>'2050'!G70</f>
        <v>236</v>
      </c>
      <c r="AK71" t="str">
        <f t="shared" si="70"/>
        <v>Dishwashers</v>
      </c>
      <c r="AL71" t="str">
        <f t="shared" si="70"/>
        <v>Washing</v>
      </c>
      <c r="AM71" s="11">
        <f t="shared" si="71"/>
        <v>245.07900000000001</v>
      </c>
      <c r="AN71" s="11">
        <f t="shared" si="72"/>
        <v>242.86830000000003</v>
      </c>
      <c r="AO71" s="11">
        <f t="shared" si="73"/>
        <v>239.72659999999999</v>
      </c>
      <c r="AP71" s="11">
        <f t="shared" si="74"/>
        <v>233.5428</v>
      </c>
      <c r="AQ71" s="11">
        <f t="shared" si="75"/>
        <v>227.57350000000002</v>
      </c>
      <c r="AR71" s="11">
        <f t="shared" si="76"/>
        <v>222.59639999999999</v>
      </c>
      <c r="AS71" s="12">
        <f t="shared" si="77"/>
        <v>219.0402</v>
      </c>
      <c r="AT71" s="11">
        <f t="shared" si="78"/>
        <v>215.29119999999998</v>
      </c>
      <c r="AU71" s="11">
        <f t="shared" si="79"/>
        <v>212.3528</v>
      </c>
    </row>
    <row r="72" spans="1:58" x14ac:dyDescent="0.25">
      <c r="A72" s="4" t="str">
        <f>'2012'!A71</f>
        <v>Dishwashers standby</v>
      </c>
      <c r="B72" s="4" t="str">
        <f>'2012'!B71</f>
        <v>Washing</v>
      </c>
      <c r="C72" s="4">
        <f>'2012'!C71</f>
        <v>0</v>
      </c>
      <c r="D72" s="9">
        <f>'2012'!F71</f>
        <v>0</v>
      </c>
      <c r="E72" s="9">
        <f>'2015'!F71</f>
        <v>0</v>
      </c>
      <c r="F72" s="9">
        <f>'2020'!F71</f>
        <v>0</v>
      </c>
      <c r="G72" s="9">
        <f>'2025'!F71</f>
        <v>0</v>
      </c>
      <c r="H72" s="9">
        <f>'2030'!F71</f>
        <v>0</v>
      </c>
      <c r="I72" s="9">
        <f>'2035'!F71</f>
        <v>0</v>
      </c>
      <c r="J72" s="9">
        <f>'2040'!F71</f>
        <v>0</v>
      </c>
      <c r="K72" s="9">
        <f>'2045'!F71</f>
        <v>0</v>
      </c>
      <c r="L72" s="9">
        <f>'2050'!F71</f>
        <v>0</v>
      </c>
      <c r="Y72" t="str">
        <f t="shared" si="81"/>
        <v>Dishwashers standby</v>
      </c>
      <c r="Z72" t="str">
        <f t="shared" si="81"/>
        <v>Washing</v>
      </c>
      <c r="AA72">
        <f>'2012'!G71</f>
        <v>0</v>
      </c>
      <c r="AB72">
        <f>'2015'!G71</f>
        <v>0</v>
      </c>
      <c r="AC72">
        <f>'2020'!G71</f>
        <v>0</v>
      </c>
      <c r="AD72">
        <f>'2025'!G71</f>
        <v>0</v>
      </c>
      <c r="AE72">
        <f>'2030'!G71</f>
        <v>0</v>
      </c>
      <c r="AF72">
        <f>'2035'!G71</f>
        <v>0</v>
      </c>
      <c r="AG72">
        <f>'2040'!G71</f>
        <v>0</v>
      </c>
      <c r="AH72">
        <f>'2045'!G71</f>
        <v>0</v>
      </c>
      <c r="AI72">
        <f>'2050'!G71</f>
        <v>0</v>
      </c>
      <c r="AK72" t="str">
        <f t="shared" si="70"/>
        <v>Dishwashers standby</v>
      </c>
      <c r="AL72" t="str">
        <f t="shared" si="70"/>
        <v>Washing</v>
      </c>
      <c r="AM72" s="14">
        <f t="shared" si="71"/>
        <v>0</v>
      </c>
      <c r="AN72" s="14">
        <f t="shared" si="72"/>
        <v>0</v>
      </c>
      <c r="AO72" s="14">
        <f t="shared" si="73"/>
        <v>0</v>
      </c>
      <c r="AP72" s="14">
        <f t="shared" si="74"/>
        <v>0</v>
      </c>
      <c r="AQ72" s="14">
        <f t="shared" si="75"/>
        <v>0</v>
      </c>
      <c r="AR72" s="14">
        <f t="shared" si="76"/>
        <v>0</v>
      </c>
      <c r="AS72" s="15">
        <f t="shared" si="77"/>
        <v>0</v>
      </c>
      <c r="AT72" s="14">
        <f t="shared" si="78"/>
        <v>0</v>
      </c>
      <c r="AU72" s="14">
        <f t="shared" si="79"/>
        <v>0</v>
      </c>
    </row>
    <row r="73" spans="1:58" x14ac:dyDescent="0.25">
      <c r="A73" s="4" t="str">
        <f>'2012'!A72</f>
        <v>Tumble dryers</v>
      </c>
      <c r="B73" s="4" t="str">
        <f>'2012'!B72</f>
        <v>Washing</v>
      </c>
      <c r="C73" s="4">
        <f>'2012'!C72</f>
        <v>11</v>
      </c>
      <c r="D73" s="9">
        <f>'2012'!F72</f>
        <v>66.89</v>
      </c>
      <c r="E73" s="9">
        <f>'2015'!F72</f>
        <v>69.39</v>
      </c>
      <c r="F73" s="9">
        <f>'2020'!F72</f>
        <v>72.540000000000006</v>
      </c>
      <c r="G73" s="9">
        <f>'2025'!F72</f>
        <v>74.73</v>
      </c>
      <c r="H73" s="9">
        <f>'2030'!F72</f>
        <v>76.28</v>
      </c>
      <c r="I73" s="9">
        <f>'2035'!F72</f>
        <v>77.430000000000007</v>
      </c>
      <c r="J73" s="9">
        <f>'2040'!F72</f>
        <v>78.3</v>
      </c>
      <c r="K73" s="9">
        <f>'2045'!F72</f>
        <v>79.010000000000005</v>
      </c>
      <c r="L73" s="9">
        <f>'2050'!F72</f>
        <v>79.61</v>
      </c>
      <c r="Y73" t="str">
        <f t="shared" si="81"/>
        <v>Tumble dryers</v>
      </c>
      <c r="Z73" t="str">
        <f t="shared" si="81"/>
        <v>Washing</v>
      </c>
      <c r="AA73">
        <f>'2012'!G72</f>
        <v>475</v>
      </c>
      <c r="AB73">
        <f>'2015'!G72</f>
        <v>465</v>
      </c>
      <c r="AC73">
        <f>'2020'!G72</f>
        <v>451</v>
      </c>
      <c r="AD73">
        <f>'2025'!G72</f>
        <v>444</v>
      </c>
      <c r="AE73">
        <f>'2030'!G72</f>
        <v>440</v>
      </c>
      <c r="AF73">
        <f>'2035'!G72</f>
        <v>437</v>
      </c>
      <c r="AG73">
        <f>'2040'!G72</f>
        <v>434</v>
      </c>
      <c r="AH73">
        <f>'2045'!G72</f>
        <v>432</v>
      </c>
      <c r="AI73">
        <f>'2050'!G72</f>
        <v>430</v>
      </c>
      <c r="AK73" t="str">
        <f t="shared" si="70"/>
        <v>Tumble dryers</v>
      </c>
      <c r="AL73" t="str">
        <f t="shared" si="70"/>
        <v>Washing</v>
      </c>
      <c r="AM73" s="14">
        <f t="shared" si="71"/>
        <v>317.72750000000002</v>
      </c>
      <c r="AN73" s="14">
        <f t="shared" si="72"/>
        <v>322.6635</v>
      </c>
      <c r="AO73" s="14">
        <f t="shared" si="73"/>
        <v>327.15540000000004</v>
      </c>
      <c r="AP73" s="14">
        <f t="shared" si="74"/>
        <v>331.80120000000005</v>
      </c>
      <c r="AQ73" s="14">
        <f t="shared" si="75"/>
        <v>335.63200000000001</v>
      </c>
      <c r="AR73" s="14">
        <f t="shared" si="76"/>
        <v>338.36910000000006</v>
      </c>
      <c r="AS73" s="15">
        <f t="shared" si="77"/>
        <v>339.82199999999995</v>
      </c>
      <c r="AT73" s="14">
        <f t="shared" si="78"/>
        <v>341.32319999999999</v>
      </c>
      <c r="AU73" s="14">
        <f t="shared" si="79"/>
        <v>342.32300000000004</v>
      </c>
    </row>
    <row r="74" spans="1:58" x14ac:dyDescent="0.25">
      <c r="A74" s="36" t="str">
        <f>'2012'!A73</f>
        <v>Tumble dryers standby</v>
      </c>
      <c r="B74" s="36" t="str">
        <f>'2012'!B73</f>
        <v>Washing</v>
      </c>
      <c r="C74" s="36">
        <f>'2012'!C73</f>
        <v>0</v>
      </c>
      <c r="D74" s="40">
        <f>'2012'!F73</f>
        <v>0</v>
      </c>
      <c r="E74" s="40">
        <f>'2015'!F73</f>
        <v>0</v>
      </c>
      <c r="F74" s="40">
        <f>'2020'!F73</f>
        <v>0</v>
      </c>
      <c r="G74" s="40">
        <f>'2025'!F73</f>
        <v>0</v>
      </c>
      <c r="H74" s="40">
        <f>'2030'!F73</f>
        <v>0</v>
      </c>
      <c r="I74" s="40">
        <f>'2035'!F73</f>
        <v>0</v>
      </c>
      <c r="J74" s="40">
        <f>'2040'!F73</f>
        <v>0</v>
      </c>
      <c r="K74" s="40">
        <f>'2045'!F73</f>
        <v>0</v>
      </c>
      <c r="L74" s="40">
        <f>'2050'!F73</f>
        <v>0</v>
      </c>
      <c r="Y74" s="4" t="str">
        <f t="shared" si="81"/>
        <v>Tumble dryers standby</v>
      </c>
      <c r="Z74" s="4" t="str">
        <f t="shared" si="81"/>
        <v>Washing</v>
      </c>
      <c r="AA74" s="4">
        <f>'2012'!G73</f>
        <v>0</v>
      </c>
      <c r="AB74" s="4">
        <f>'2015'!G73</f>
        <v>0</v>
      </c>
      <c r="AC74" s="4">
        <f>'2020'!G73</f>
        <v>0</v>
      </c>
      <c r="AD74" s="4">
        <f>'2025'!G73</f>
        <v>0</v>
      </c>
      <c r="AE74" s="4">
        <f>'2030'!G73</f>
        <v>0</v>
      </c>
      <c r="AF74" s="4">
        <f>'2035'!G73</f>
        <v>0</v>
      </c>
      <c r="AG74" s="4">
        <f>'2040'!G73</f>
        <v>0</v>
      </c>
      <c r="AH74" s="4">
        <f>'2045'!G73</f>
        <v>0</v>
      </c>
      <c r="AI74" s="4">
        <f>'2050'!G73</f>
        <v>0</v>
      </c>
      <c r="AK74" t="str">
        <f t="shared" si="70"/>
        <v>Tumble dryers standby</v>
      </c>
      <c r="AL74" t="str">
        <f t="shared" si="70"/>
        <v>Washing</v>
      </c>
      <c r="AM74" s="14">
        <f t="shared" si="71"/>
        <v>0</v>
      </c>
      <c r="AN74" s="14">
        <f t="shared" si="72"/>
        <v>0</v>
      </c>
      <c r="AO74" s="14">
        <f t="shared" si="73"/>
        <v>0</v>
      </c>
      <c r="AP74" s="14">
        <f t="shared" si="74"/>
        <v>0</v>
      </c>
      <c r="AQ74" s="14">
        <f t="shared" si="75"/>
        <v>0</v>
      </c>
      <c r="AR74" s="14">
        <f t="shared" si="76"/>
        <v>0</v>
      </c>
      <c r="AS74" s="15">
        <f t="shared" si="77"/>
        <v>0</v>
      </c>
      <c r="AT74" s="14">
        <f t="shared" si="78"/>
        <v>0</v>
      </c>
      <c r="AU74" s="14">
        <f t="shared" si="79"/>
        <v>0</v>
      </c>
    </row>
    <row r="75" spans="1:58" x14ac:dyDescent="0.25">
      <c r="A75" t="str">
        <f>'2012'!A74</f>
        <v>Washing machines</v>
      </c>
      <c r="B75" t="str">
        <f>'2012'!B74</f>
        <v>Washing</v>
      </c>
      <c r="C75">
        <f>'2012'!C74</f>
        <v>10</v>
      </c>
      <c r="D75" s="8">
        <f>'2012'!F74</f>
        <v>98.73</v>
      </c>
      <c r="E75" s="8">
        <f>'2015'!F74</f>
        <v>99.27</v>
      </c>
      <c r="F75" s="8">
        <f>'2020'!F74</f>
        <v>99.73</v>
      </c>
      <c r="G75" s="8">
        <f>'2025'!F74</f>
        <v>99.84</v>
      </c>
      <c r="H75" s="8">
        <f>'2030'!F74</f>
        <v>99.77</v>
      </c>
      <c r="I75" s="8">
        <f>'2035'!F74</f>
        <v>99.63</v>
      </c>
      <c r="J75" s="8">
        <f>'2040'!F74</f>
        <v>99.45</v>
      </c>
      <c r="K75" s="8">
        <f>'2045'!F74</f>
        <v>99.25</v>
      </c>
      <c r="L75" s="8">
        <f>'2050'!F74</f>
        <v>99.04</v>
      </c>
      <c r="Y75" t="str">
        <f t="shared" si="81"/>
        <v>Washing machines</v>
      </c>
      <c r="Z75" t="str">
        <f t="shared" si="81"/>
        <v>Washing</v>
      </c>
      <c r="AA75">
        <f>'2012'!G74</f>
        <v>218</v>
      </c>
      <c r="AB75">
        <f>'2015'!G74</f>
        <v>210</v>
      </c>
      <c r="AC75">
        <f>'2020'!G74</f>
        <v>198</v>
      </c>
      <c r="AD75">
        <f>'2025'!G74</f>
        <v>191</v>
      </c>
      <c r="AE75">
        <f>'2030'!G74</f>
        <v>187</v>
      </c>
      <c r="AF75">
        <f>'2035'!G74</f>
        <v>184</v>
      </c>
      <c r="AG75">
        <f>'2040'!G74</f>
        <v>183</v>
      </c>
      <c r="AH75">
        <f>'2045'!G74</f>
        <v>182</v>
      </c>
      <c r="AI75">
        <f>'2050'!G74</f>
        <v>181</v>
      </c>
      <c r="AK75" t="str">
        <f t="shared" si="70"/>
        <v>Washing machines</v>
      </c>
      <c r="AL75" t="str">
        <f t="shared" si="70"/>
        <v>Washing</v>
      </c>
      <c r="AM75" s="14">
        <f t="shared" si="71"/>
        <v>215.23140000000001</v>
      </c>
      <c r="AN75" s="14">
        <f t="shared" si="72"/>
        <v>208.46699999999998</v>
      </c>
      <c r="AO75" s="14">
        <f t="shared" si="73"/>
        <v>197.46540000000002</v>
      </c>
      <c r="AP75" s="14">
        <f t="shared" si="74"/>
        <v>190.6944</v>
      </c>
      <c r="AQ75" s="14">
        <f t="shared" si="75"/>
        <v>186.56989999999999</v>
      </c>
      <c r="AR75" s="14">
        <f t="shared" si="76"/>
        <v>183.3192</v>
      </c>
      <c r="AS75" s="15">
        <f t="shared" si="77"/>
        <v>181.99350000000001</v>
      </c>
      <c r="AT75" s="14">
        <f t="shared" si="78"/>
        <v>180.63500000000002</v>
      </c>
      <c r="AU75" s="14">
        <f t="shared" si="79"/>
        <v>179.26240000000001</v>
      </c>
    </row>
    <row r="76" spans="1:58" x14ac:dyDescent="0.25">
      <c r="A76" s="4" t="str">
        <f>'2012'!A75</f>
        <v>Washing machines standby</v>
      </c>
      <c r="B76" s="4" t="str">
        <f>'2012'!B75</f>
        <v>Washing</v>
      </c>
      <c r="C76" s="4">
        <f>'2012'!C75</f>
        <v>0</v>
      </c>
      <c r="D76" s="9">
        <f>'2012'!F75</f>
        <v>0</v>
      </c>
      <c r="E76" s="9">
        <f>'2015'!F75</f>
        <v>0</v>
      </c>
      <c r="F76" s="9">
        <f>'2020'!F75</f>
        <v>0</v>
      </c>
      <c r="G76" s="9">
        <f>'2025'!F75</f>
        <v>0</v>
      </c>
      <c r="H76" s="9">
        <f>'2030'!F75</f>
        <v>0</v>
      </c>
      <c r="I76" s="9">
        <f>'2035'!F75</f>
        <v>0</v>
      </c>
      <c r="J76" s="9">
        <f>'2040'!F75</f>
        <v>0</v>
      </c>
      <c r="K76" s="9">
        <f>'2045'!F75</f>
        <v>0</v>
      </c>
      <c r="L76" s="9">
        <f>'2050'!F75</f>
        <v>0</v>
      </c>
      <c r="Y76" s="4" t="str">
        <f t="shared" si="81"/>
        <v>Washing machines standby</v>
      </c>
      <c r="Z76" s="4" t="str">
        <f t="shared" si="81"/>
        <v>Washing</v>
      </c>
      <c r="AA76" s="4">
        <f>'2012'!G75</f>
        <v>0</v>
      </c>
      <c r="AB76" s="4">
        <f>'2015'!G75</f>
        <v>0</v>
      </c>
      <c r="AC76" s="4">
        <f>'2020'!G75</f>
        <v>0</v>
      </c>
      <c r="AD76" s="4">
        <f>'2025'!G75</f>
        <v>0</v>
      </c>
      <c r="AE76" s="4">
        <f>'2030'!G75</f>
        <v>0</v>
      </c>
      <c r="AF76" s="4">
        <f>'2035'!G75</f>
        <v>0</v>
      </c>
      <c r="AG76" s="4">
        <f>'2040'!G75</f>
        <v>0</v>
      </c>
      <c r="AH76" s="4">
        <f>'2045'!G75</f>
        <v>0</v>
      </c>
      <c r="AI76" s="4">
        <f>'2050'!G75</f>
        <v>0</v>
      </c>
      <c r="AK76" t="str">
        <f t="shared" si="70"/>
        <v>Washing machines standby</v>
      </c>
      <c r="AL76" t="str">
        <f t="shared" si="70"/>
        <v>Washing</v>
      </c>
      <c r="AM76" s="17">
        <f t="shared" si="71"/>
        <v>0</v>
      </c>
      <c r="AN76" s="17">
        <f t="shared" si="72"/>
        <v>0</v>
      </c>
      <c r="AO76" s="17">
        <f t="shared" si="73"/>
        <v>0</v>
      </c>
      <c r="AP76" s="17">
        <f t="shared" si="74"/>
        <v>0</v>
      </c>
      <c r="AQ76" s="17">
        <f t="shared" si="75"/>
        <v>0</v>
      </c>
      <c r="AR76" s="17">
        <f t="shared" si="76"/>
        <v>0</v>
      </c>
      <c r="AS76" s="18">
        <f t="shared" si="77"/>
        <v>0</v>
      </c>
      <c r="AT76" s="17">
        <f t="shared" si="78"/>
        <v>0</v>
      </c>
      <c r="AU76" s="17">
        <f t="shared" si="79"/>
        <v>0</v>
      </c>
    </row>
    <row r="78" spans="1:58" x14ac:dyDescent="0.25">
      <c r="A78" s="79"/>
      <c r="B78" s="80" t="s">
        <v>58</v>
      </c>
      <c r="C78" s="79"/>
      <c r="D78" s="81">
        <f>'udv_divergrpMar_April 14_TF'!B31*100</f>
        <v>576</v>
      </c>
      <c r="E78" s="81">
        <f>'udv_divergrpMar_April 14_TF'!C31*100</f>
        <v>617.426962</v>
      </c>
      <c r="F78" s="81">
        <f>'udv_divergrpMar_April 14_TF'!D31*100</f>
        <v>709.86394940507557</v>
      </c>
      <c r="G78" s="81">
        <f>'udv_divergrpMar_April 14_TF'!E31*100</f>
        <v>835.34796832717393</v>
      </c>
      <c r="H78" s="81">
        <f>'udv_divergrpMar_April 14_TF'!F31*100</f>
        <v>1000.1294408106329</v>
      </c>
      <c r="I78" s="81">
        <f>'udv_divergrpMar_April 14_TF'!G31*100</f>
        <v>1212.8274625286535</v>
      </c>
      <c r="J78" s="81">
        <f>'udv_divergrpMar_April 14_TF'!H31*100</f>
        <v>1484.9040387822051</v>
      </c>
      <c r="K78" s="81">
        <f>'udv_divergrpMar_April 14_TF'!I31*100</f>
        <v>1831.3159900704129</v>
      </c>
      <c r="L78" s="81">
        <f>'udv_divergrpMar_April 14_TF'!J31*100</f>
        <v>2271.3810981217152</v>
      </c>
      <c r="Y78" t="s">
        <v>155</v>
      </c>
      <c r="Z78" s="4" t="str">
        <f>B78</f>
        <v xml:space="preserve">Miscellaneous  </v>
      </c>
      <c r="AA78" s="69">
        <f>'udv_divergrpMar_April 14_TF'!B$26</f>
        <v>37.109375</v>
      </c>
      <c r="AB78" s="69">
        <f>'udv_divergrpMar_April 14_TF'!C$26</f>
        <v>34.619479413015981</v>
      </c>
      <c r="AC78" s="69">
        <f>'udv_divergrpMar_April 14_TF'!D$26</f>
        <v>30.111403766755604</v>
      </c>
      <c r="AD78" s="69">
        <f>'udv_divergrpMar_April 14_TF'!E$26</f>
        <v>25.588139087480521</v>
      </c>
      <c r="AE78" s="69">
        <f>'udv_divergrpMar_April 14_TF'!F$26</f>
        <v>21.372233560762858</v>
      </c>
      <c r="AF78" s="69">
        <f>'udv_divergrpMar_April 14_TF'!G$26</f>
        <v>17.624106198448658</v>
      </c>
      <c r="AG78" s="69">
        <f>'udv_divergrpMar_April 14_TF'!H$26</f>
        <v>14.394869595431903</v>
      </c>
      <c r="AH78" s="69">
        <f>'udv_divergrpMar_April 14_TF'!I$26</f>
        <v>11.671934344426353</v>
      </c>
      <c r="AI78" s="69">
        <f>'udv_divergrpMar_April 14_TF'!J$26</f>
        <v>9.4105740413512002</v>
      </c>
      <c r="AK78" t="s">
        <v>156</v>
      </c>
      <c r="AL78" t="str">
        <f>Z78</f>
        <v xml:space="preserve">Miscellaneous  </v>
      </c>
      <c r="AM78" s="16">
        <f>D78/100*AA78</f>
        <v>213.75</v>
      </c>
      <c r="AN78" s="16">
        <f t="shared" ref="AN78:AU78" si="83">E78/100*AB78</f>
        <v>213.75000000000003</v>
      </c>
      <c r="AO78" s="16">
        <f t="shared" si="83"/>
        <v>213.75</v>
      </c>
      <c r="AP78" s="16">
        <f t="shared" si="83"/>
        <v>213.75</v>
      </c>
      <c r="AQ78" s="16">
        <f t="shared" si="83"/>
        <v>213.74999999999997</v>
      </c>
      <c r="AR78" s="16">
        <f t="shared" si="83"/>
        <v>213.75</v>
      </c>
      <c r="AS78" s="16">
        <f t="shared" si="83"/>
        <v>213.74999999999997</v>
      </c>
      <c r="AT78" s="16">
        <f t="shared" si="83"/>
        <v>213.75</v>
      </c>
      <c r="AU78" s="16">
        <f t="shared" si="83"/>
        <v>213.74999999999994</v>
      </c>
    </row>
    <row r="79" spans="1:58" x14ac:dyDescent="0.25">
      <c r="AM79" s="14"/>
      <c r="AN79" s="14"/>
      <c r="AO79" s="14"/>
      <c r="AP79" s="14"/>
      <c r="AQ79" s="14"/>
      <c r="AR79" s="14"/>
      <c r="AS79" s="15"/>
      <c r="AT79" s="14"/>
      <c r="AU79" s="14"/>
    </row>
    <row r="80" spans="1:58" x14ac:dyDescent="0.25">
      <c r="A80" s="79"/>
      <c r="B80" s="80"/>
      <c r="C80" s="79"/>
      <c r="D80" s="79"/>
      <c r="E80" s="79"/>
      <c r="F80" s="79"/>
      <c r="G80" s="79"/>
      <c r="H80" s="79"/>
      <c r="I80" s="79"/>
      <c r="J80" s="79"/>
      <c r="K80" s="79"/>
      <c r="L80" s="79"/>
    </row>
    <row r="81" spans="1:12" x14ac:dyDescent="0.25">
      <c r="A81" s="79"/>
      <c r="B81" s="80"/>
      <c r="C81" s="79"/>
      <c r="D81" s="79"/>
      <c r="E81" s="79"/>
      <c r="F81" s="79"/>
      <c r="G81" s="79"/>
      <c r="H81" s="79"/>
      <c r="I81" s="79"/>
      <c r="J81" s="79"/>
      <c r="K81" s="79"/>
      <c r="L81" s="79"/>
    </row>
    <row r="82" spans="1:12" x14ac:dyDescent="0.25">
      <c r="A82" s="79"/>
      <c r="B82" s="80"/>
      <c r="C82" s="79"/>
      <c r="D82" s="79"/>
      <c r="E82" s="79"/>
      <c r="F82" s="79"/>
      <c r="G82" s="79"/>
      <c r="H82" s="79"/>
      <c r="I82" s="79"/>
      <c r="J82" s="79"/>
      <c r="K82" s="79"/>
      <c r="L82" s="79"/>
    </row>
    <row r="83" spans="1:12" x14ac:dyDescent="0.25">
      <c r="A83" s="79"/>
      <c r="B83" s="80"/>
      <c r="C83" s="79"/>
      <c r="D83" s="79"/>
      <c r="E83" s="79"/>
      <c r="F83" s="79"/>
      <c r="G83" s="79"/>
      <c r="H83" s="79"/>
      <c r="I83" s="79"/>
      <c r="J83" s="79"/>
      <c r="K83" s="79"/>
      <c r="L83" s="79"/>
    </row>
    <row r="84" spans="1:12" x14ac:dyDescent="0.25">
      <c r="A84" s="79"/>
      <c r="B84" s="80"/>
      <c r="C84" s="79"/>
      <c r="D84" s="79"/>
      <c r="E84" s="79"/>
      <c r="F84" s="79"/>
      <c r="G84" s="79"/>
      <c r="H84" s="79"/>
      <c r="I84" s="79"/>
      <c r="J84" s="79"/>
      <c r="K84" s="79"/>
      <c r="L84" s="79"/>
    </row>
    <row r="85" spans="1:12" x14ac:dyDescent="0.25">
      <c r="A85" s="79"/>
      <c r="B85" s="80"/>
      <c r="C85" s="79"/>
      <c r="D85" s="79"/>
      <c r="E85" s="79"/>
      <c r="F85" s="79"/>
      <c r="G85" s="79"/>
      <c r="H85" s="79"/>
      <c r="I85" s="79"/>
      <c r="J85" s="79"/>
      <c r="K85" s="79"/>
      <c r="L85" s="79"/>
    </row>
    <row r="86" spans="1:12" x14ac:dyDescent="0.25">
      <c r="A86" s="79"/>
      <c r="B86" s="80"/>
      <c r="C86" s="79"/>
      <c r="D86" s="79"/>
      <c r="E86" s="79"/>
      <c r="F86" s="79"/>
      <c r="G86" s="79"/>
      <c r="H86" s="79"/>
      <c r="I86" s="79"/>
      <c r="J86" s="79"/>
      <c r="K86" s="79"/>
      <c r="L86" s="79"/>
    </row>
    <row r="87" spans="1:12" x14ac:dyDescent="0.25">
      <c r="A87" s="79"/>
      <c r="B87" s="80"/>
      <c r="C87" s="79"/>
      <c r="D87" s="79"/>
      <c r="E87" s="79"/>
      <c r="F87" s="79"/>
      <c r="G87" s="79"/>
      <c r="H87" s="79"/>
      <c r="I87" s="79"/>
      <c r="J87" s="79"/>
      <c r="K87" s="79"/>
      <c r="L87" s="79"/>
    </row>
    <row r="88" spans="1:12" x14ac:dyDescent="0.25">
      <c r="A88" s="79"/>
      <c r="B88" s="80"/>
      <c r="C88" s="79"/>
      <c r="D88" s="79"/>
      <c r="E88" s="79"/>
      <c r="F88" s="79"/>
      <c r="G88" s="79"/>
      <c r="H88" s="79"/>
      <c r="I88" s="79"/>
      <c r="J88" s="79"/>
      <c r="K88" s="79"/>
      <c r="L88" s="79"/>
    </row>
    <row r="89" spans="1:12" x14ac:dyDescent="0.25">
      <c r="A89" s="79"/>
      <c r="B89" s="80"/>
      <c r="C89" s="79"/>
      <c r="D89" s="79"/>
      <c r="E89" s="79"/>
      <c r="F89" s="79"/>
      <c r="G89" s="79"/>
      <c r="H89" s="79"/>
      <c r="I89" s="79"/>
      <c r="J89" s="79"/>
      <c r="K89" s="79"/>
      <c r="L89" s="79"/>
    </row>
    <row r="90" spans="1:12" x14ac:dyDescent="0.25">
      <c r="A90" s="79"/>
      <c r="B90" s="80"/>
      <c r="C90" s="79"/>
      <c r="D90" s="79"/>
      <c r="E90" s="79"/>
      <c r="F90" s="79"/>
      <c r="G90" s="79"/>
      <c r="H90" s="79"/>
      <c r="I90" s="79"/>
      <c r="J90" s="79"/>
      <c r="K90" s="79"/>
      <c r="L90" s="79"/>
    </row>
    <row r="92" spans="1:12" x14ac:dyDescent="0.25">
      <c r="B92" s="4"/>
      <c r="D92" s="8"/>
      <c r="E92" s="8"/>
      <c r="F92" s="8"/>
      <c r="G92" s="8"/>
      <c r="H92" s="8"/>
      <c r="I92" s="8"/>
      <c r="J92" s="8"/>
      <c r="K92" s="8"/>
      <c r="L92" s="8"/>
    </row>
  </sheetData>
  <conditionalFormatting sqref="AA5:AI5">
    <cfRule type="colorScale" priority="180">
      <colorScale>
        <cfvo type="min"/>
        <cfvo type="max"/>
        <color rgb="FFFCFCFF"/>
        <color rgb="FF63BE7B"/>
      </colorScale>
    </cfRule>
  </conditionalFormatting>
  <conditionalFormatting sqref="AA6:AI6">
    <cfRule type="colorScale" priority="179">
      <colorScale>
        <cfvo type="min"/>
        <cfvo type="max"/>
        <color rgb="FFFCFCFF"/>
        <color rgb="FF63BE7B"/>
      </colorScale>
    </cfRule>
  </conditionalFormatting>
  <conditionalFormatting sqref="AA8:AI8">
    <cfRule type="colorScale" priority="178">
      <colorScale>
        <cfvo type="min"/>
        <cfvo type="max"/>
        <color rgb="FFFCFCFF"/>
        <color rgb="FF63BE7B"/>
      </colorScale>
    </cfRule>
  </conditionalFormatting>
  <conditionalFormatting sqref="AA7:AI7">
    <cfRule type="colorScale" priority="177">
      <colorScale>
        <cfvo type="min"/>
        <cfvo type="max"/>
        <color rgb="FFFCFCFF"/>
        <color rgb="FF63BE7B"/>
      </colorScale>
    </cfRule>
  </conditionalFormatting>
  <conditionalFormatting sqref="AA9:AI9">
    <cfRule type="colorScale" priority="176">
      <colorScale>
        <cfvo type="min"/>
        <cfvo type="max"/>
        <color rgb="FFFCFCFF"/>
        <color rgb="FF63BE7B"/>
      </colorScale>
    </cfRule>
  </conditionalFormatting>
  <conditionalFormatting sqref="AA10:AI10">
    <cfRule type="colorScale" priority="175">
      <colorScale>
        <cfvo type="min"/>
        <cfvo type="max"/>
        <color rgb="FFFCFCFF"/>
        <color rgb="FF63BE7B"/>
      </colorScale>
    </cfRule>
  </conditionalFormatting>
  <conditionalFormatting sqref="AA12:AI12">
    <cfRule type="colorScale" priority="174">
      <colorScale>
        <cfvo type="min"/>
        <cfvo type="max"/>
        <color rgb="FFFCFCFF"/>
        <color rgb="FF63BE7B"/>
      </colorScale>
    </cfRule>
  </conditionalFormatting>
  <conditionalFormatting sqref="AA11:AI11">
    <cfRule type="colorScale" priority="173">
      <colorScale>
        <cfvo type="min"/>
        <cfvo type="max"/>
        <color rgb="FFFCFCFF"/>
        <color rgb="FF63BE7B"/>
      </colorScale>
    </cfRule>
  </conditionalFormatting>
  <conditionalFormatting sqref="AA13:AI13">
    <cfRule type="colorScale" priority="172">
      <colorScale>
        <cfvo type="min"/>
        <cfvo type="max"/>
        <color rgb="FFFCFCFF"/>
        <color rgb="FF63BE7B"/>
      </colorScale>
    </cfRule>
  </conditionalFormatting>
  <conditionalFormatting sqref="AA14:AI14">
    <cfRule type="colorScale" priority="171">
      <colorScale>
        <cfvo type="min"/>
        <cfvo type="max"/>
        <color rgb="FFFCFCFF"/>
        <color rgb="FF63BE7B"/>
      </colorScale>
    </cfRule>
  </conditionalFormatting>
  <conditionalFormatting sqref="AA15:AI15">
    <cfRule type="colorScale" priority="170">
      <colorScale>
        <cfvo type="min"/>
        <cfvo type="max"/>
        <color rgb="FFFCFCFF"/>
        <color rgb="FF63BE7B"/>
      </colorScale>
    </cfRule>
  </conditionalFormatting>
  <conditionalFormatting sqref="AA17:AI17">
    <cfRule type="colorScale" priority="169">
      <colorScale>
        <cfvo type="min"/>
        <cfvo type="max"/>
        <color rgb="FFFCFCFF"/>
        <color rgb="FF63BE7B"/>
      </colorScale>
    </cfRule>
  </conditionalFormatting>
  <conditionalFormatting sqref="AA16:AI16">
    <cfRule type="colorScale" priority="168">
      <colorScale>
        <cfvo type="min"/>
        <cfvo type="max"/>
        <color rgb="FFFCFCFF"/>
        <color rgb="FF63BE7B"/>
      </colorScale>
    </cfRule>
  </conditionalFormatting>
  <conditionalFormatting sqref="AA18:AI18">
    <cfRule type="colorScale" priority="167">
      <colorScale>
        <cfvo type="min"/>
        <cfvo type="max"/>
        <color rgb="FFFCFCFF"/>
        <color rgb="FF63BE7B"/>
      </colorScale>
    </cfRule>
  </conditionalFormatting>
  <conditionalFormatting sqref="AA19:AI19">
    <cfRule type="colorScale" priority="166">
      <colorScale>
        <cfvo type="min"/>
        <cfvo type="max"/>
        <color rgb="FFFCFCFF"/>
        <color rgb="FF63BE7B"/>
      </colorScale>
    </cfRule>
  </conditionalFormatting>
  <conditionalFormatting sqref="AA21:AI21">
    <cfRule type="colorScale" priority="165">
      <colorScale>
        <cfvo type="min"/>
        <cfvo type="max"/>
        <color rgb="FFFCFCFF"/>
        <color rgb="FF63BE7B"/>
      </colorScale>
    </cfRule>
  </conditionalFormatting>
  <conditionalFormatting sqref="AA20:AI20">
    <cfRule type="colorScale" priority="164">
      <colorScale>
        <cfvo type="min"/>
        <cfvo type="max"/>
        <color rgb="FFFCFCFF"/>
        <color rgb="FF63BE7B"/>
      </colorScale>
    </cfRule>
  </conditionalFormatting>
  <conditionalFormatting sqref="AA22:AI22">
    <cfRule type="colorScale" priority="163">
      <colorScale>
        <cfvo type="min"/>
        <cfvo type="max"/>
        <color rgb="FFFCFCFF"/>
        <color rgb="FF63BE7B"/>
      </colorScale>
    </cfRule>
  </conditionalFormatting>
  <conditionalFormatting sqref="AA23:AI23">
    <cfRule type="colorScale" priority="162">
      <colorScale>
        <cfvo type="min"/>
        <cfvo type="max"/>
        <color rgb="FFFCFCFF"/>
        <color rgb="FF63BE7B"/>
      </colorScale>
    </cfRule>
  </conditionalFormatting>
  <conditionalFormatting sqref="AA24:AI24">
    <cfRule type="colorScale" priority="161">
      <colorScale>
        <cfvo type="min"/>
        <cfvo type="max"/>
        <color rgb="FFFCFCFF"/>
        <color rgb="FF63BE7B"/>
      </colorScale>
    </cfRule>
  </conditionalFormatting>
  <conditionalFormatting sqref="AA26:AI26">
    <cfRule type="colorScale" priority="160">
      <colorScale>
        <cfvo type="min"/>
        <cfvo type="max"/>
        <color rgb="FFFCFCFF"/>
        <color rgb="FF63BE7B"/>
      </colorScale>
    </cfRule>
  </conditionalFormatting>
  <conditionalFormatting sqref="AA25:AI25">
    <cfRule type="colorScale" priority="159">
      <colorScale>
        <cfvo type="min"/>
        <cfvo type="max"/>
        <color rgb="FFFCFCFF"/>
        <color rgb="FF63BE7B"/>
      </colorScale>
    </cfRule>
  </conditionalFormatting>
  <conditionalFormatting sqref="AA27:AI27">
    <cfRule type="colorScale" priority="158">
      <colorScale>
        <cfvo type="min"/>
        <cfvo type="max"/>
        <color rgb="FFFCFCFF"/>
        <color rgb="FF63BE7B"/>
      </colorScale>
    </cfRule>
  </conditionalFormatting>
  <conditionalFormatting sqref="AA28:AI28">
    <cfRule type="colorScale" priority="157">
      <colorScale>
        <cfvo type="min"/>
        <cfvo type="max"/>
        <color rgb="FFFCFCFF"/>
        <color rgb="FF63BE7B"/>
      </colorScale>
    </cfRule>
  </conditionalFormatting>
  <conditionalFormatting sqref="AA30:AI30">
    <cfRule type="colorScale" priority="156">
      <colorScale>
        <cfvo type="min"/>
        <cfvo type="max"/>
        <color rgb="FFFCFCFF"/>
        <color rgb="FF63BE7B"/>
      </colorScale>
    </cfRule>
  </conditionalFormatting>
  <conditionalFormatting sqref="AA29:AI29">
    <cfRule type="colorScale" priority="155">
      <colorScale>
        <cfvo type="min"/>
        <cfvo type="max"/>
        <color rgb="FFFCFCFF"/>
        <color rgb="FF63BE7B"/>
      </colorScale>
    </cfRule>
  </conditionalFormatting>
  <conditionalFormatting sqref="AA31:AI31">
    <cfRule type="colorScale" priority="154">
      <colorScale>
        <cfvo type="min"/>
        <cfvo type="max"/>
        <color rgb="FFFCFCFF"/>
        <color rgb="FF63BE7B"/>
      </colorScale>
    </cfRule>
  </conditionalFormatting>
  <conditionalFormatting sqref="AA32:AI32">
    <cfRule type="colorScale" priority="153">
      <colorScale>
        <cfvo type="min"/>
        <cfvo type="max"/>
        <color rgb="FFFCFCFF"/>
        <color rgb="FF63BE7B"/>
      </colorScale>
    </cfRule>
  </conditionalFormatting>
  <conditionalFormatting sqref="AA33:AI33">
    <cfRule type="colorScale" priority="152">
      <colorScale>
        <cfvo type="min"/>
        <cfvo type="max"/>
        <color rgb="FFFCFCFF"/>
        <color rgb="FF63BE7B"/>
      </colorScale>
    </cfRule>
  </conditionalFormatting>
  <conditionalFormatting sqref="AA35:AI35">
    <cfRule type="colorScale" priority="151">
      <colorScale>
        <cfvo type="min"/>
        <cfvo type="max"/>
        <color rgb="FFFCFCFF"/>
        <color rgb="FF63BE7B"/>
      </colorScale>
    </cfRule>
  </conditionalFormatting>
  <conditionalFormatting sqref="AA34:AI34">
    <cfRule type="colorScale" priority="150">
      <colorScale>
        <cfvo type="min"/>
        <cfvo type="max"/>
        <color rgb="FFFCFCFF"/>
        <color rgb="FF63BE7B"/>
      </colorScale>
    </cfRule>
  </conditionalFormatting>
  <conditionalFormatting sqref="AA36:AI36">
    <cfRule type="colorScale" priority="149">
      <colorScale>
        <cfvo type="min"/>
        <cfvo type="max"/>
        <color rgb="FFFCFCFF"/>
        <color rgb="FF63BE7B"/>
      </colorScale>
    </cfRule>
  </conditionalFormatting>
  <conditionalFormatting sqref="AA37:AI37">
    <cfRule type="colorScale" priority="148">
      <colorScale>
        <cfvo type="min"/>
        <cfvo type="max"/>
        <color rgb="FFFCFCFF"/>
        <color rgb="FF63BE7B"/>
      </colorScale>
    </cfRule>
  </conditionalFormatting>
  <conditionalFormatting sqref="AA38:AI38">
    <cfRule type="colorScale" priority="147">
      <colorScale>
        <cfvo type="min"/>
        <cfvo type="max"/>
        <color rgb="FFFCFCFF"/>
        <color rgb="FF63BE7B"/>
      </colorScale>
    </cfRule>
  </conditionalFormatting>
  <conditionalFormatting sqref="AA39:AI39">
    <cfRule type="colorScale" priority="146">
      <colorScale>
        <cfvo type="min"/>
        <cfvo type="max"/>
        <color rgb="FFFCFCFF"/>
        <color rgb="FF63BE7B"/>
      </colorScale>
    </cfRule>
  </conditionalFormatting>
  <conditionalFormatting sqref="AA41:AI41">
    <cfRule type="colorScale" priority="145">
      <colorScale>
        <cfvo type="min"/>
        <cfvo type="max"/>
        <color rgb="FFFCFCFF"/>
        <color rgb="FF63BE7B"/>
      </colorScale>
    </cfRule>
  </conditionalFormatting>
  <conditionalFormatting sqref="AA40:AI40">
    <cfRule type="colorScale" priority="144">
      <colorScale>
        <cfvo type="min"/>
        <cfvo type="max"/>
        <color rgb="FFFCFCFF"/>
        <color rgb="FF63BE7B"/>
      </colorScale>
    </cfRule>
  </conditionalFormatting>
  <conditionalFormatting sqref="AA42:AI42">
    <cfRule type="colorScale" priority="143">
      <colorScale>
        <cfvo type="min"/>
        <cfvo type="max"/>
        <color rgb="FFFCFCFF"/>
        <color rgb="FF63BE7B"/>
      </colorScale>
    </cfRule>
  </conditionalFormatting>
  <conditionalFormatting sqref="AA43:AI43">
    <cfRule type="colorScale" priority="142">
      <colorScale>
        <cfvo type="min"/>
        <cfvo type="max"/>
        <color rgb="FFFCFCFF"/>
        <color rgb="FF63BE7B"/>
      </colorScale>
    </cfRule>
  </conditionalFormatting>
  <conditionalFormatting sqref="AA45:AI45">
    <cfRule type="colorScale" priority="141">
      <colorScale>
        <cfvo type="min"/>
        <cfvo type="max"/>
        <color rgb="FFFCFCFF"/>
        <color rgb="FF63BE7B"/>
      </colorScale>
    </cfRule>
  </conditionalFormatting>
  <conditionalFormatting sqref="AA44:AI44">
    <cfRule type="colorScale" priority="140">
      <colorScale>
        <cfvo type="min"/>
        <cfvo type="max"/>
        <color rgb="FFFCFCFF"/>
        <color rgb="FF63BE7B"/>
      </colorScale>
    </cfRule>
  </conditionalFormatting>
  <conditionalFormatting sqref="AA46:AI46">
    <cfRule type="colorScale" priority="139">
      <colorScale>
        <cfvo type="min"/>
        <cfvo type="max"/>
        <color rgb="FFFCFCFF"/>
        <color rgb="FF63BE7B"/>
      </colorScale>
    </cfRule>
  </conditionalFormatting>
  <conditionalFormatting sqref="AA47:AI47">
    <cfRule type="colorScale" priority="138">
      <colorScale>
        <cfvo type="min"/>
        <cfvo type="max"/>
        <color rgb="FFFCFCFF"/>
        <color rgb="FF63BE7B"/>
      </colorScale>
    </cfRule>
  </conditionalFormatting>
  <conditionalFormatting sqref="AA48:AI48">
    <cfRule type="colorScale" priority="137">
      <colorScale>
        <cfvo type="min"/>
        <cfvo type="max"/>
        <color rgb="FFFCFCFF"/>
        <color rgb="FF63BE7B"/>
      </colorScale>
    </cfRule>
  </conditionalFormatting>
  <conditionalFormatting sqref="AA50:AI50">
    <cfRule type="colorScale" priority="136">
      <colorScale>
        <cfvo type="min"/>
        <cfvo type="max"/>
        <color rgb="FFFCFCFF"/>
        <color rgb="FF63BE7B"/>
      </colorScale>
    </cfRule>
  </conditionalFormatting>
  <conditionalFormatting sqref="AA49:AI49">
    <cfRule type="colorScale" priority="135">
      <colorScale>
        <cfvo type="min"/>
        <cfvo type="max"/>
        <color rgb="FFFCFCFF"/>
        <color rgb="FF63BE7B"/>
      </colorScale>
    </cfRule>
  </conditionalFormatting>
  <conditionalFormatting sqref="AA51:AI51">
    <cfRule type="colorScale" priority="134">
      <colorScale>
        <cfvo type="min"/>
        <cfvo type="max"/>
        <color rgb="FFFCFCFF"/>
        <color rgb="FF63BE7B"/>
      </colorScale>
    </cfRule>
  </conditionalFormatting>
  <conditionalFormatting sqref="AM5:AU15">
    <cfRule type="colorScale" priority="132">
      <colorScale>
        <cfvo type="min"/>
        <cfvo type="max"/>
        <color rgb="FFFCFCFF"/>
        <color rgb="FFF8696B"/>
      </colorScale>
    </cfRule>
  </conditionalFormatting>
  <conditionalFormatting sqref="AM16:AU25">
    <cfRule type="colorScale" priority="133">
      <colorScale>
        <cfvo type="min"/>
        <cfvo type="max"/>
        <color rgb="FFFCFCFF"/>
        <color rgb="FF63BE7B"/>
      </colorScale>
    </cfRule>
  </conditionalFormatting>
  <conditionalFormatting sqref="AM26:AU42">
    <cfRule type="colorScale" priority="131">
      <colorScale>
        <cfvo type="min"/>
        <cfvo type="max"/>
        <color rgb="FFFCFCFF"/>
        <color rgb="FFF8696B"/>
      </colorScale>
    </cfRule>
  </conditionalFormatting>
  <conditionalFormatting sqref="BI53:BI59 AM53:AU58">
    <cfRule type="colorScale" priority="130">
      <colorScale>
        <cfvo type="min"/>
        <cfvo type="max"/>
        <color rgb="FFFCFCFF"/>
        <color rgb="FF63BE7B"/>
      </colorScale>
    </cfRule>
  </conditionalFormatting>
  <conditionalFormatting sqref="AM71:AU76">
    <cfRule type="colorScale" priority="129">
      <colorScale>
        <cfvo type="min"/>
        <cfvo type="max"/>
        <color rgb="FFFCFCFF"/>
        <color rgb="FF63BE7B"/>
      </colorScale>
    </cfRule>
  </conditionalFormatting>
  <conditionalFormatting sqref="AW53:AW59 AM46:AU52 AW61">
    <cfRule type="colorScale" priority="128">
      <colorScale>
        <cfvo type="min"/>
        <cfvo type="max"/>
        <color rgb="FFFCFCFF"/>
        <color rgb="FFF8696B"/>
      </colorScale>
    </cfRule>
  </conditionalFormatting>
  <conditionalFormatting sqref="AM61:AU70 AM79:AU79">
    <cfRule type="colorScale" priority="127">
      <colorScale>
        <cfvo type="min"/>
        <cfvo type="max"/>
        <color rgb="FFFCFCFF"/>
        <color rgb="FFF8696B"/>
      </colorScale>
    </cfRule>
  </conditionalFormatting>
  <conditionalFormatting sqref="D5:L5">
    <cfRule type="colorScale" priority="126">
      <colorScale>
        <cfvo type="min"/>
        <cfvo type="max"/>
        <color rgb="FFFCFCFF"/>
        <color rgb="FF63BE7B"/>
      </colorScale>
    </cfRule>
  </conditionalFormatting>
  <conditionalFormatting sqref="D55:L58">
    <cfRule type="colorScale" priority="125">
      <colorScale>
        <cfvo type="min"/>
        <cfvo type="max"/>
        <color rgb="FFFCFCFF"/>
        <color rgb="FF63BE7B"/>
      </colorScale>
    </cfRule>
  </conditionalFormatting>
  <conditionalFormatting sqref="D6:L6">
    <cfRule type="colorScale" priority="124">
      <colorScale>
        <cfvo type="min"/>
        <cfvo type="max"/>
        <color rgb="FFFCFCFF"/>
        <color rgb="FF63BE7B"/>
      </colorScale>
    </cfRule>
  </conditionalFormatting>
  <conditionalFormatting sqref="D8:L8">
    <cfRule type="colorScale" priority="123">
      <colorScale>
        <cfvo type="min"/>
        <cfvo type="max"/>
        <color rgb="FFFCFCFF"/>
        <color rgb="FF63BE7B"/>
      </colorScale>
    </cfRule>
  </conditionalFormatting>
  <conditionalFormatting sqref="D7:L7">
    <cfRule type="colorScale" priority="122">
      <colorScale>
        <cfvo type="min"/>
        <cfvo type="max"/>
        <color rgb="FFFCFCFF"/>
        <color rgb="FF63BE7B"/>
      </colorScale>
    </cfRule>
  </conditionalFormatting>
  <conditionalFormatting sqref="D9:L9">
    <cfRule type="colorScale" priority="121">
      <colorScale>
        <cfvo type="min"/>
        <cfvo type="max"/>
        <color rgb="FFFCFCFF"/>
        <color rgb="FF63BE7B"/>
      </colorScale>
    </cfRule>
  </conditionalFormatting>
  <conditionalFormatting sqref="D10:L10">
    <cfRule type="colorScale" priority="120">
      <colorScale>
        <cfvo type="min"/>
        <cfvo type="max"/>
        <color rgb="FFFCFCFF"/>
        <color rgb="FF63BE7B"/>
      </colorScale>
    </cfRule>
  </conditionalFormatting>
  <conditionalFormatting sqref="D12:L12">
    <cfRule type="colorScale" priority="119">
      <colorScale>
        <cfvo type="min"/>
        <cfvo type="max"/>
        <color rgb="FFFCFCFF"/>
        <color rgb="FF63BE7B"/>
      </colorScale>
    </cfRule>
  </conditionalFormatting>
  <conditionalFormatting sqref="D11:L11">
    <cfRule type="colorScale" priority="118">
      <colorScale>
        <cfvo type="min"/>
        <cfvo type="max"/>
        <color rgb="FFFCFCFF"/>
        <color rgb="FF63BE7B"/>
      </colorScale>
    </cfRule>
  </conditionalFormatting>
  <conditionalFormatting sqref="D13:L13">
    <cfRule type="colorScale" priority="117">
      <colorScale>
        <cfvo type="min"/>
        <cfvo type="max"/>
        <color rgb="FFFCFCFF"/>
        <color rgb="FF63BE7B"/>
      </colorScale>
    </cfRule>
  </conditionalFormatting>
  <conditionalFormatting sqref="D14:L14">
    <cfRule type="colorScale" priority="116">
      <colorScale>
        <cfvo type="min"/>
        <cfvo type="max"/>
        <color rgb="FFFCFCFF"/>
        <color rgb="FF63BE7B"/>
      </colorScale>
    </cfRule>
  </conditionalFormatting>
  <conditionalFormatting sqref="D15:L15">
    <cfRule type="colorScale" priority="115">
      <colorScale>
        <cfvo type="min"/>
        <cfvo type="max"/>
        <color rgb="FFFCFCFF"/>
        <color rgb="FF63BE7B"/>
      </colorScale>
    </cfRule>
  </conditionalFormatting>
  <conditionalFormatting sqref="D17:L17">
    <cfRule type="colorScale" priority="114">
      <colorScale>
        <cfvo type="min"/>
        <cfvo type="max"/>
        <color rgb="FFFCFCFF"/>
        <color rgb="FF63BE7B"/>
      </colorScale>
    </cfRule>
  </conditionalFormatting>
  <conditionalFormatting sqref="D16:L16">
    <cfRule type="colorScale" priority="113">
      <colorScale>
        <cfvo type="min"/>
        <cfvo type="max"/>
        <color rgb="FFFCFCFF"/>
        <color rgb="FF63BE7B"/>
      </colorScale>
    </cfRule>
  </conditionalFormatting>
  <conditionalFormatting sqref="D18:L18">
    <cfRule type="colorScale" priority="112">
      <colorScale>
        <cfvo type="min"/>
        <cfvo type="max"/>
        <color rgb="FFFCFCFF"/>
        <color rgb="FF63BE7B"/>
      </colorScale>
    </cfRule>
  </conditionalFormatting>
  <conditionalFormatting sqref="D19:L19">
    <cfRule type="colorScale" priority="111">
      <colorScale>
        <cfvo type="min"/>
        <cfvo type="max"/>
        <color rgb="FFFCFCFF"/>
        <color rgb="FF63BE7B"/>
      </colorScale>
    </cfRule>
  </conditionalFormatting>
  <conditionalFormatting sqref="D21:L21">
    <cfRule type="colorScale" priority="110">
      <colorScale>
        <cfvo type="min"/>
        <cfvo type="max"/>
        <color rgb="FFFCFCFF"/>
        <color rgb="FF63BE7B"/>
      </colorScale>
    </cfRule>
  </conditionalFormatting>
  <conditionalFormatting sqref="D20:L20">
    <cfRule type="colorScale" priority="109">
      <colorScale>
        <cfvo type="min"/>
        <cfvo type="max"/>
        <color rgb="FFFCFCFF"/>
        <color rgb="FF63BE7B"/>
      </colorScale>
    </cfRule>
  </conditionalFormatting>
  <conditionalFormatting sqref="D22:L22">
    <cfRule type="colorScale" priority="108">
      <colorScale>
        <cfvo type="min"/>
        <cfvo type="max"/>
        <color rgb="FFFCFCFF"/>
        <color rgb="FF63BE7B"/>
      </colorScale>
    </cfRule>
  </conditionalFormatting>
  <conditionalFormatting sqref="D23:L23">
    <cfRule type="colorScale" priority="107">
      <colorScale>
        <cfvo type="min"/>
        <cfvo type="max"/>
        <color rgb="FFFCFCFF"/>
        <color rgb="FF63BE7B"/>
      </colorScale>
    </cfRule>
  </conditionalFormatting>
  <conditionalFormatting sqref="D24:L24">
    <cfRule type="colorScale" priority="106">
      <colorScale>
        <cfvo type="min"/>
        <cfvo type="max"/>
        <color rgb="FFFCFCFF"/>
        <color rgb="FF63BE7B"/>
      </colorScale>
    </cfRule>
  </conditionalFormatting>
  <conditionalFormatting sqref="D26:L26">
    <cfRule type="colorScale" priority="105">
      <colorScale>
        <cfvo type="min"/>
        <cfvo type="max"/>
        <color rgb="FFFCFCFF"/>
        <color rgb="FF63BE7B"/>
      </colorScale>
    </cfRule>
  </conditionalFormatting>
  <conditionalFormatting sqref="D25:L25">
    <cfRule type="colorScale" priority="104">
      <colorScale>
        <cfvo type="min"/>
        <cfvo type="max"/>
        <color rgb="FFFCFCFF"/>
        <color rgb="FF63BE7B"/>
      </colorScale>
    </cfRule>
  </conditionalFormatting>
  <conditionalFormatting sqref="D27:L27">
    <cfRule type="colorScale" priority="103">
      <colorScale>
        <cfvo type="min"/>
        <cfvo type="max"/>
        <color rgb="FFFCFCFF"/>
        <color rgb="FF63BE7B"/>
      </colorScale>
    </cfRule>
  </conditionalFormatting>
  <conditionalFormatting sqref="D28:L28">
    <cfRule type="colorScale" priority="102">
      <colorScale>
        <cfvo type="min"/>
        <cfvo type="max"/>
        <color rgb="FFFCFCFF"/>
        <color rgb="FF63BE7B"/>
      </colorScale>
    </cfRule>
  </conditionalFormatting>
  <conditionalFormatting sqref="D30:L30">
    <cfRule type="colorScale" priority="101">
      <colorScale>
        <cfvo type="min"/>
        <cfvo type="max"/>
        <color rgb="FFFCFCFF"/>
        <color rgb="FF63BE7B"/>
      </colorScale>
    </cfRule>
  </conditionalFormatting>
  <conditionalFormatting sqref="D29:L29">
    <cfRule type="colorScale" priority="100">
      <colorScale>
        <cfvo type="min"/>
        <cfvo type="max"/>
        <color rgb="FFFCFCFF"/>
        <color rgb="FF63BE7B"/>
      </colorScale>
    </cfRule>
  </conditionalFormatting>
  <conditionalFormatting sqref="D31:L31">
    <cfRule type="colorScale" priority="99">
      <colorScale>
        <cfvo type="min"/>
        <cfvo type="max"/>
        <color rgb="FFFCFCFF"/>
        <color rgb="FF63BE7B"/>
      </colorScale>
    </cfRule>
  </conditionalFormatting>
  <conditionalFormatting sqref="D32:L32">
    <cfRule type="colorScale" priority="98">
      <colorScale>
        <cfvo type="min"/>
        <cfvo type="max"/>
        <color rgb="FFFCFCFF"/>
        <color rgb="FF63BE7B"/>
      </colorScale>
    </cfRule>
  </conditionalFormatting>
  <conditionalFormatting sqref="D33:L33">
    <cfRule type="colorScale" priority="97">
      <colorScale>
        <cfvo type="min"/>
        <cfvo type="max"/>
        <color rgb="FFFCFCFF"/>
        <color rgb="FF63BE7B"/>
      </colorScale>
    </cfRule>
  </conditionalFormatting>
  <conditionalFormatting sqref="D35:L35">
    <cfRule type="colorScale" priority="96">
      <colorScale>
        <cfvo type="min"/>
        <cfvo type="max"/>
        <color rgb="FFFCFCFF"/>
        <color rgb="FF63BE7B"/>
      </colorScale>
    </cfRule>
  </conditionalFormatting>
  <conditionalFormatting sqref="D34:L34">
    <cfRule type="colorScale" priority="95">
      <colorScale>
        <cfvo type="min"/>
        <cfvo type="max"/>
        <color rgb="FFFCFCFF"/>
        <color rgb="FF63BE7B"/>
      </colorScale>
    </cfRule>
  </conditionalFormatting>
  <conditionalFormatting sqref="D36:L36">
    <cfRule type="colorScale" priority="94">
      <colorScale>
        <cfvo type="min"/>
        <cfvo type="max"/>
        <color rgb="FFFCFCFF"/>
        <color rgb="FF63BE7B"/>
      </colorScale>
    </cfRule>
  </conditionalFormatting>
  <conditionalFormatting sqref="D37:L37">
    <cfRule type="colorScale" priority="93">
      <colorScale>
        <cfvo type="min"/>
        <cfvo type="max"/>
        <color rgb="FFFCFCFF"/>
        <color rgb="FF63BE7B"/>
      </colorScale>
    </cfRule>
  </conditionalFormatting>
  <conditionalFormatting sqref="D38:L38 D53:L53">
    <cfRule type="colorScale" priority="92">
      <colorScale>
        <cfvo type="min"/>
        <cfvo type="max"/>
        <color rgb="FFFCFCFF"/>
        <color rgb="FF63BE7B"/>
      </colorScale>
    </cfRule>
  </conditionalFormatting>
  <conditionalFormatting sqref="D39:L39 D54:L54">
    <cfRule type="colorScale" priority="91">
      <colorScale>
        <cfvo type="min"/>
        <cfvo type="max"/>
        <color rgb="FFFCFCFF"/>
        <color rgb="FF63BE7B"/>
      </colorScale>
    </cfRule>
  </conditionalFormatting>
  <conditionalFormatting sqref="D41:L41">
    <cfRule type="colorScale" priority="90">
      <colorScale>
        <cfvo type="min"/>
        <cfvo type="max"/>
        <color rgb="FFFCFCFF"/>
        <color rgb="FF63BE7B"/>
      </colorScale>
    </cfRule>
  </conditionalFormatting>
  <conditionalFormatting sqref="D40:L40">
    <cfRule type="colorScale" priority="89">
      <colorScale>
        <cfvo type="min"/>
        <cfvo type="max"/>
        <color rgb="FFFCFCFF"/>
        <color rgb="FF63BE7B"/>
      </colorScale>
    </cfRule>
  </conditionalFormatting>
  <conditionalFormatting sqref="D42:L42">
    <cfRule type="colorScale" priority="88">
      <colorScale>
        <cfvo type="min"/>
        <cfvo type="max"/>
        <color rgb="FFFCFCFF"/>
        <color rgb="FF63BE7B"/>
      </colorScale>
    </cfRule>
  </conditionalFormatting>
  <conditionalFormatting sqref="D43:L43">
    <cfRule type="colorScale" priority="87">
      <colorScale>
        <cfvo type="min"/>
        <cfvo type="max"/>
        <color rgb="FFFCFCFF"/>
        <color rgb="FF63BE7B"/>
      </colorScale>
    </cfRule>
  </conditionalFormatting>
  <conditionalFormatting sqref="D45:L45">
    <cfRule type="colorScale" priority="86">
      <colorScale>
        <cfvo type="min"/>
        <cfvo type="max"/>
        <color rgb="FFFCFCFF"/>
        <color rgb="FF63BE7B"/>
      </colorScale>
    </cfRule>
  </conditionalFormatting>
  <conditionalFormatting sqref="D44:L44">
    <cfRule type="colorScale" priority="85">
      <colorScale>
        <cfvo type="min"/>
        <cfvo type="max"/>
        <color rgb="FFFCFCFF"/>
        <color rgb="FF63BE7B"/>
      </colorScale>
    </cfRule>
  </conditionalFormatting>
  <conditionalFormatting sqref="D46:L46">
    <cfRule type="colorScale" priority="84">
      <colorScale>
        <cfvo type="min"/>
        <cfvo type="max"/>
        <color rgb="FFFCFCFF"/>
        <color rgb="FF63BE7B"/>
      </colorScale>
    </cfRule>
  </conditionalFormatting>
  <conditionalFormatting sqref="D47:L47">
    <cfRule type="colorScale" priority="83">
      <colorScale>
        <cfvo type="min"/>
        <cfvo type="max"/>
        <color rgb="FFFCFCFF"/>
        <color rgb="FF63BE7B"/>
      </colorScale>
    </cfRule>
  </conditionalFormatting>
  <conditionalFormatting sqref="D48:L48">
    <cfRule type="colorScale" priority="82">
      <colorScale>
        <cfvo type="min"/>
        <cfvo type="max"/>
        <color rgb="FFFCFCFF"/>
        <color rgb="FF63BE7B"/>
      </colorScale>
    </cfRule>
  </conditionalFormatting>
  <conditionalFormatting sqref="D50:L50">
    <cfRule type="colorScale" priority="81">
      <colorScale>
        <cfvo type="min"/>
        <cfvo type="max"/>
        <color rgb="FFFCFCFF"/>
        <color rgb="FF63BE7B"/>
      </colorScale>
    </cfRule>
  </conditionalFormatting>
  <conditionalFormatting sqref="D49:L49">
    <cfRule type="colorScale" priority="80">
      <colorScale>
        <cfvo type="min"/>
        <cfvo type="max"/>
        <color rgb="FFFCFCFF"/>
        <color rgb="FF63BE7B"/>
      </colorScale>
    </cfRule>
  </conditionalFormatting>
  <conditionalFormatting sqref="D51:L51">
    <cfRule type="colorScale" priority="79">
      <colorScale>
        <cfvo type="min"/>
        <cfvo type="max"/>
        <color rgb="FFFCFCFF"/>
        <color rgb="FF63BE7B"/>
      </colorScale>
    </cfRule>
  </conditionalFormatting>
  <conditionalFormatting sqref="D52:L52">
    <cfRule type="colorScale" priority="78">
      <colorScale>
        <cfvo type="min"/>
        <cfvo type="max"/>
        <color rgb="FFFCFCFF"/>
        <color rgb="FF63BE7B"/>
      </colorScale>
    </cfRule>
  </conditionalFormatting>
  <conditionalFormatting sqref="D62:L62">
    <cfRule type="colorScale" priority="75">
      <colorScale>
        <cfvo type="min"/>
        <cfvo type="max"/>
        <color rgb="FFFCFCFF"/>
        <color rgb="FF63BE7B"/>
      </colorScale>
    </cfRule>
  </conditionalFormatting>
  <conditionalFormatting sqref="D61:L61">
    <cfRule type="colorScale" priority="74">
      <colorScale>
        <cfvo type="min"/>
        <cfvo type="max"/>
        <color rgb="FFFCFCFF"/>
        <color rgb="FF63BE7B"/>
      </colorScale>
    </cfRule>
  </conditionalFormatting>
  <conditionalFormatting sqref="D63:L63">
    <cfRule type="colorScale" priority="73">
      <colorScale>
        <cfvo type="min"/>
        <cfvo type="max"/>
        <color rgb="FFFCFCFF"/>
        <color rgb="FF63BE7B"/>
      </colorScale>
    </cfRule>
  </conditionalFormatting>
  <conditionalFormatting sqref="D64:L64">
    <cfRule type="colorScale" priority="72">
      <colorScale>
        <cfvo type="min"/>
        <cfvo type="max"/>
        <color rgb="FFFCFCFF"/>
        <color rgb="FF63BE7B"/>
      </colorScale>
    </cfRule>
  </conditionalFormatting>
  <conditionalFormatting sqref="D66:L66">
    <cfRule type="colorScale" priority="71">
      <colorScale>
        <cfvo type="min"/>
        <cfvo type="max"/>
        <color rgb="FFFCFCFF"/>
        <color rgb="FF63BE7B"/>
      </colorScale>
    </cfRule>
  </conditionalFormatting>
  <conditionalFormatting sqref="D65:L65">
    <cfRule type="colorScale" priority="70">
      <colorScale>
        <cfvo type="min"/>
        <cfvo type="max"/>
        <color rgb="FFFCFCFF"/>
        <color rgb="FF63BE7B"/>
      </colorScale>
    </cfRule>
  </conditionalFormatting>
  <conditionalFormatting sqref="D67:L67">
    <cfRule type="colorScale" priority="69">
      <colorScale>
        <cfvo type="min"/>
        <cfvo type="max"/>
        <color rgb="FFFCFCFF"/>
        <color rgb="FF63BE7B"/>
      </colorScale>
    </cfRule>
  </conditionalFormatting>
  <conditionalFormatting sqref="D68:L68">
    <cfRule type="colorScale" priority="68">
      <colorScale>
        <cfvo type="min"/>
        <cfvo type="max"/>
        <color rgb="FFFCFCFF"/>
        <color rgb="FF63BE7B"/>
      </colorScale>
    </cfRule>
  </conditionalFormatting>
  <conditionalFormatting sqref="D69:L69">
    <cfRule type="colorScale" priority="67">
      <colorScale>
        <cfvo type="min"/>
        <cfvo type="max"/>
        <color rgb="FFFCFCFF"/>
        <color rgb="FF63BE7B"/>
      </colorScale>
    </cfRule>
  </conditionalFormatting>
  <conditionalFormatting sqref="D71:L71">
    <cfRule type="colorScale" priority="66">
      <colorScale>
        <cfvo type="min"/>
        <cfvo type="max"/>
        <color rgb="FFFCFCFF"/>
        <color rgb="FF63BE7B"/>
      </colorScale>
    </cfRule>
  </conditionalFormatting>
  <conditionalFormatting sqref="D70:L70">
    <cfRule type="colorScale" priority="65">
      <colorScale>
        <cfvo type="min"/>
        <cfvo type="max"/>
        <color rgb="FFFCFCFF"/>
        <color rgb="FF63BE7B"/>
      </colorScale>
    </cfRule>
  </conditionalFormatting>
  <conditionalFormatting sqref="D72:L72">
    <cfRule type="colorScale" priority="64">
      <colorScale>
        <cfvo type="min"/>
        <cfvo type="max"/>
        <color rgb="FFFCFCFF"/>
        <color rgb="FF63BE7B"/>
      </colorScale>
    </cfRule>
  </conditionalFormatting>
  <conditionalFormatting sqref="D73:L73">
    <cfRule type="colorScale" priority="63">
      <colorScale>
        <cfvo type="min"/>
        <cfvo type="max"/>
        <color rgb="FFFCFCFF"/>
        <color rgb="FF63BE7B"/>
      </colorScale>
    </cfRule>
  </conditionalFormatting>
  <conditionalFormatting sqref="D75:L75">
    <cfRule type="colorScale" priority="62">
      <colorScale>
        <cfvo type="min"/>
        <cfvo type="max"/>
        <color rgb="FFFCFCFF"/>
        <color rgb="FF63BE7B"/>
      </colorScale>
    </cfRule>
  </conditionalFormatting>
  <conditionalFormatting sqref="D74:L74">
    <cfRule type="colorScale" priority="61">
      <colorScale>
        <cfvo type="min"/>
        <cfvo type="max"/>
        <color rgb="FFFCFCFF"/>
        <color rgb="FF63BE7B"/>
      </colorScale>
    </cfRule>
  </conditionalFormatting>
  <conditionalFormatting sqref="D76:L76">
    <cfRule type="colorScale" priority="60">
      <colorScale>
        <cfvo type="min"/>
        <cfvo type="max"/>
        <color rgb="FFFCFCFF"/>
        <color rgb="FF63BE7B"/>
      </colorScale>
    </cfRule>
  </conditionalFormatting>
  <conditionalFormatting sqref="Z76:AI76">
    <cfRule type="colorScale" priority="59">
      <colorScale>
        <cfvo type="min"/>
        <cfvo type="max"/>
        <color rgb="FFFCFCFF"/>
        <color rgb="FF63BE7B"/>
      </colorScale>
    </cfRule>
  </conditionalFormatting>
  <conditionalFormatting sqref="AA75:AI75">
    <cfRule type="colorScale" priority="58">
      <colorScale>
        <cfvo type="min"/>
        <cfvo type="max"/>
        <color rgb="FFFCFCFF"/>
        <color rgb="FF63BE7B"/>
      </colorScale>
    </cfRule>
  </conditionalFormatting>
  <conditionalFormatting sqref="AA74:AI74">
    <cfRule type="colorScale" priority="57">
      <colorScale>
        <cfvo type="min"/>
        <cfvo type="max"/>
        <color rgb="FFFCFCFF"/>
        <color rgb="FF63BE7B"/>
      </colorScale>
    </cfRule>
  </conditionalFormatting>
  <conditionalFormatting sqref="AA73:AI73">
    <cfRule type="colorScale" priority="56">
      <colorScale>
        <cfvo type="min"/>
        <cfvo type="max"/>
        <color rgb="FFFCFCFF"/>
        <color rgb="FF63BE7B"/>
      </colorScale>
    </cfRule>
  </conditionalFormatting>
  <conditionalFormatting sqref="AA72:AI72">
    <cfRule type="colorScale" priority="55">
      <colorScale>
        <cfvo type="min"/>
        <cfvo type="max"/>
        <color rgb="FFFCFCFF"/>
        <color rgb="FF63BE7B"/>
      </colorScale>
    </cfRule>
  </conditionalFormatting>
  <conditionalFormatting sqref="AA71:AI71">
    <cfRule type="colorScale" priority="54">
      <colorScale>
        <cfvo type="min"/>
        <cfvo type="max"/>
        <color rgb="FFFCFCFF"/>
        <color rgb="FF63BE7B"/>
      </colorScale>
    </cfRule>
  </conditionalFormatting>
  <conditionalFormatting sqref="AA70:AI70">
    <cfRule type="colorScale" priority="53">
      <colorScale>
        <cfvo type="min"/>
        <cfvo type="max"/>
        <color rgb="FFFCFCFF"/>
        <color rgb="FF63BE7B"/>
      </colorScale>
    </cfRule>
  </conditionalFormatting>
  <conditionalFormatting sqref="AA69:AI69">
    <cfRule type="colorScale" priority="52">
      <colorScale>
        <cfvo type="min"/>
        <cfvo type="max"/>
        <color rgb="FFFCFCFF"/>
        <color rgb="FF63BE7B"/>
      </colorScale>
    </cfRule>
  </conditionalFormatting>
  <conditionalFormatting sqref="AA68:AI68">
    <cfRule type="colorScale" priority="51">
      <colorScale>
        <cfvo type="min"/>
        <cfvo type="max"/>
        <color rgb="FFFCFCFF"/>
        <color rgb="FF63BE7B"/>
      </colorScale>
    </cfRule>
  </conditionalFormatting>
  <conditionalFormatting sqref="AA67:AI67">
    <cfRule type="colorScale" priority="50">
      <colorScale>
        <cfvo type="min"/>
        <cfvo type="max"/>
        <color rgb="FFFCFCFF"/>
        <color rgb="FF63BE7B"/>
      </colorScale>
    </cfRule>
  </conditionalFormatting>
  <conditionalFormatting sqref="AA66:AI66">
    <cfRule type="colorScale" priority="49">
      <colorScale>
        <cfvo type="min"/>
        <cfvo type="max"/>
        <color rgb="FFFCFCFF"/>
        <color rgb="FF63BE7B"/>
      </colorScale>
    </cfRule>
  </conditionalFormatting>
  <conditionalFormatting sqref="AA65:AI65">
    <cfRule type="colorScale" priority="48">
      <colorScale>
        <cfvo type="min"/>
        <cfvo type="max"/>
        <color rgb="FFFCFCFF"/>
        <color rgb="FF63BE7B"/>
      </colorScale>
    </cfRule>
  </conditionalFormatting>
  <conditionalFormatting sqref="AA64:AI64">
    <cfRule type="colorScale" priority="47">
      <colorScale>
        <cfvo type="min"/>
        <cfvo type="max"/>
        <color rgb="FFFCFCFF"/>
        <color rgb="FF63BE7B"/>
      </colorScale>
    </cfRule>
  </conditionalFormatting>
  <conditionalFormatting sqref="AA63:AI63">
    <cfRule type="colorScale" priority="46">
      <colorScale>
        <cfvo type="min"/>
        <cfvo type="max"/>
        <color rgb="FFFCFCFF"/>
        <color rgb="FF63BE7B"/>
      </colorScale>
    </cfRule>
  </conditionalFormatting>
  <conditionalFormatting sqref="AA62:AI62">
    <cfRule type="colorScale" priority="45">
      <colorScale>
        <cfvo type="min"/>
        <cfvo type="max"/>
        <color rgb="FFFCFCFF"/>
        <color rgb="FF63BE7B"/>
      </colorScale>
    </cfRule>
  </conditionalFormatting>
  <conditionalFormatting sqref="AA61:AI61">
    <cfRule type="colorScale" priority="44">
      <colorScale>
        <cfvo type="min"/>
        <cfvo type="max"/>
        <color rgb="FFFCFCFF"/>
        <color rgb="FF63BE7B"/>
      </colorScale>
    </cfRule>
  </conditionalFormatting>
  <conditionalFormatting sqref="AA59:AI59">
    <cfRule type="colorScale" priority="43">
      <colorScale>
        <cfvo type="min"/>
        <cfvo type="max"/>
        <color rgb="FFFCFCFF"/>
        <color rgb="FF63BE7B"/>
      </colorScale>
    </cfRule>
  </conditionalFormatting>
  <conditionalFormatting sqref="AA58:AI58">
    <cfRule type="colorScale" priority="42">
      <colorScale>
        <cfvo type="min"/>
        <cfvo type="max"/>
        <color rgb="FFFCFCFF"/>
        <color rgb="FF63BE7B"/>
      </colorScale>
    </cfRule>
  </conditionalFormatting>
  <conditionalFormatting sqref="AA57:AI57">
    <cfRule type="colorScale" priority="41">
      <colorScale>
        <cfvo type="min"/>
        <cfvo type="max"/>
        <color rgb="FFFCFCFF"/>
        <color rgb="FF63BE7B"/>
      </colorScale>
    </cfRule>
  </conditionalFormatting>
  <conditionalFormatting sqref="AA56:AI56">
    <cfRule type="colorScale" priority="40">
      <colorScale>
        <cfvo type="min"/>
        <cfvo type="max"/>
        <color rgb="FFFCFCFF"/>
        <color rgb="FF63BE7B"/>
      </colorScale>
    </cfRule>
  </conditionalFormatting>
  <conditionalFormatting sqref="AA55:AI55">
    <cfRule type="colorScale" priority="39">
      <colorScale>
        <cfvo type="min"/>
        <cfvo type="max"/>
        <color rgb="FFFCFCFF"/>
        <color rgb="FF63BE7B"/>
      </colorScale>
    </cfRule>
  </conditionalFormatting>
  <conditionalFormatting sqref="AA54:AI54">
    <cfRule type="colorScale" priority="38">
      <colorScale>
        <cfvo type="min"/>
        <cfvo type="max"/>
        <color rgb="FFFCFCFF"/>
        <color rgb="FF63BE7B"/>
      </colorScale>
    </cfRule>
  </conditionalFormatting>
  <conditionalFormatting sqref="AA53:AI53">
    <cfRule type="colorScale" priority="37">
      <colorScale>
        <cfvo type="min"/>
        <cfvo type="max"/>
        <color rgb="FFFCFCFF"/>
        <color rgb="FF63BE7B"/>
      </colorScale>
    </cfRule>
  </conditionalFormatting>
  <conditionalFormatting sqref="AA52:AI52">
    <cfRule type="colorScale" priority="36">
      <colorScale>
        <cfvo type="min"/>
        <cfvo type="max"/>
        <color rgb="FFFCFCFF"/>
        <color rgb="FF63BE7B"/>
      </colorScale>
    </cfRule>
  </conditionalFormatting>
  <conditionalFormatting sqref="AA60:AI60">
    <cfRule type="colorScale" priority="35">
      <colorScale>
        <cfvo type="min"/>
        <cfvo type="max"/>
        <color rgb="FFFCFCFF"/>
        <color rgb="FF63BE7B"/>
      </colorScale>
    </cfRule>
  </conditionalFormatting>
  <conditionalFormatting sqref="O42:W42">
    <cfRule type="colorScale" priority="34">
      <colorScale>
        <cfvo type="min"/>
        <cfvo type="max"/>
        <color rgb="FFFCFCFF"/>
        <color rgb="FFF8696B"/>
      </colorScale>
    </cfRule>
  </conditionalFormatting>
  <conditionalFormatting sqref="O43:W43">
    <cfRule type="colorScale" priority="33">
      <colorScale>
        <cfvo type="min"/>
        <cfvo type="max"/>
        <color rgb="FFFCFCFF"/>
        <color rgb="FFF8696B"/>
      </colorScale>
    </cfRule>
  </conditionalFormatting>
  <conditionalFormatting sqref="O44:W44">
    <cfRule type="colorScale" priority="32">
      <colorScale>
        <cfvo type="min"/>
        <cfvo type="max"/>
        <color rgb="FFFCFCFF"/>
        <color rgb="FFF8696B"/>
      </colorScale>
    </cfRule>
  </conditionalFormatting>
  <conditionalFormatting sqref="O45:W45">
    <cfRule type="colorScale" priority="31">
      <colorScale>
        <cfvo type="min"/>
        <cfvo type="max"/>
        <color rgb="FFFCFCFF"/>
        <color rgb="FFF8696B"/>
      </colorScale>
    </cfRule>
  </conditionalFormatting>
  <conditionalFormatting sqref="O46:W46">
    <cfRule type="colorScale" priority="30">
      <colorScale>
        <cfvo type="min"/>
        <cfvo type="max"/>
        <color rgb="FFFCFCFF"/>
        <color rgb="FFF8696B"/>
      </colorScale>
    </cfRule>
  </conditionalFormatting>
  <conditionalFormatting sqref="O47:W47">
    <cfRule type="colorScale" priority="29">
      <colorScale>
        <cfvo type="min"/>
        <cfvo type="max"/>
        <color rgb="FFFCFCFF"/>
        <color rgb="FFF8696B"/>
      </colorScale>
    </cfRule>
  </conditionalFormatting>
  <conditionalFormatting sqref="O48:W48">
    <cfRule type="colorScale" priority="28">
      <colorScale>
        <cfvo type="min"/>
        <cfvo type="max"/>
        <color rgb="FFFCFCFF"/>
        <color rgb="FFF8696B"/>
      </colorScale>
    </cfRule>
  </conditionalFormatting>
  <conditionalFormatting sqref="AX39:BF39">
    <cfRule type="colorScale" priority="27">
      <colorScale>
        <cfvo type="min"/>
        <cfvo type="max"/>
        <color rgb="FFFCFCFF"/>
        <color rgb="FFF8696B"/>
      </colorScale>
    </cfRule>
  </conditionalFormatting>
  <conditionalFormatting sqref="AX40:BF40">
    <cfRule type="colorScale" priority="26">
      <colorScale>
        <cfvo type="min"/>
        <cfvo type="max"/>
        <color rgb="FFFCFCFF"/>
        <color rgb="FFF8696B"/>
      </colorScale>
    </cfRule>
  </conditionalFormatting>
  <conditionalFormatting sqref="AX41:BF41">
    <cfRule type="colorScale" priority="25">
      <colorScale>
        <cfvo type="min"/>
        <cfvo type="max"/>
        <color rgb="FFFCFCFF"/>
        <color rgb="FFF8696B"/>
      </colorScale>
    </cfRule>
  </conditionalFormatting>
  <conditionalFormatting sqref="AX42:BF42">
    <cfRule type="colorScale" priority="24">
      <colorScale>
        <cfvo type="min"/>
        <cfvo type="max"/>
        <color rgb="FFFCFCFF"/>
        <color rgb="FFF8696B"/>
      </colorScale>
    </cfRule>
  </conditionalFormatting>
  <conditionalFormatting sqref="AX43:BF43">
    <cfRule type="colorScale" priority="23">
      <colorScale>
        <cfvo type="min"/>
        <cfvo type="max"/>
        <color rgb="FFFCFCFF"/>
        <color rgb="FFF8696B"/>
      </colorScale>
    </cfRule>
  </conditionalFormatting>
  <conditionalFormatting sqref="AX44:BF44">
    <cfRule type="colorScale" priority="22">
      <colorScale>
        <cfvo type="min"/>
        <cfvo type="max"/>
        <color rgb="FFFCFCFF"/>
        <color rgb="FFF8696B"/>
      </colorScale>
    </cfRule>
  </conditionalFormatting>
  <conditionalFormatting sqref="AX45:BF45">
    <cfRule type="colorScale" priority="21">
      <colorScale>
        <cfvo type="min"/>
        <cfvo type="max"/>
        <color rgb="FFFCFCFF"/>
        <color rgb="FFF8696B"/>
      </colorScale>
    </cfRule>
  </conditionalFormatting>
  <conditionalFormatting sqref="AX64:BF64">
    <cfRule type="colorScale" priority="19">
      <colorScale>
        <cfvo type="min"/>
        <cfvo type="max"/>
        <color rgb="FFFCFCFF"/>
        <color rgb="FFF8696B"/>
      </colorScale>
    </cfRule>
  </conditionalFormatting>
  <conditionalFormatting sqref="AX65:BF65">
    <cfRule type="colorScale" priority="18">
      <colorScale>
        <cfvo type="min"/>
        <cfvo type="max"/>
        <color rgb="FFFCFCFF"/>
        <color rgb="FFF8696B"/>
      </colorScale>
    </cfRule>
  </conditionalFormatting>
  <conditionalFormatting sqref="AX66:BF66">
    <cfRule type="colorScale" priority="17">
      <colorScale>
        <cfvo type="min"/>
        <cfvo type="max"/>
        <color rgb="FFFCFCFF"/>
        <color rgb="FFF8696B"/>
      </colorScale>
    </cfRule>
  </conditionalFormatting>
  <conditionalFormatting sqref="AX67:BF67">
    <cfRule type="colorScale" priority="16">
      <colorScale>
        <cfvo type="min"/>
        <cfvo type="max"/>
        <color rgb="FFFCFCFF"/>
        <color rgb="FFF8696B"/>
      </colorScale>
    </cfRule>
  </conditionalFormatting>
  <conditionalFormatting sqref="AX68:BF68">
    <cfRule type="colorScale" priority="15">
      <colorScale>
        <cfvo type="min"/>
        <cfvo type="max"/>
        <color rgb="FFFCFCFF"/>
        <color rgb="FFF8696B"/>
      </colorScale>
    </cfRule>
  </conditionalFormatting>
  <conditionalFormatting sqref="AX69:BF69">
    <cfRule type="colorScale" priority="14">
      <colorScale>
        <cfvo type="min"/>
        <cfvo type="max"/>
        <color rgb="FFFCFCFF"/>
        <color rgb="FFF8696B"/>
      </colorScale>
    </cfRule>
  </conditionalFormatting>
  <conditionalFormatting sqref="AX70:BF70">
    <cfRule type="colorScale" priority="13">
      <colorScale>
        <cfvo type="min"/>
        <cfvo type="max"/>
        <color rgb="FFFCFCFF"/>
        <color rgb="FFF8696B"/>
      </colorScale>
    </cfRule>
  </conditionalFormatting>
  <conditionalFormatting sqref="AX53:BF53">
    <cfRule type="colorScale" priority="12">
      <colorScale>
        <cfvo type="min"/>
        <cfvo type="max"/>
        <color rgb="FFFCFCFF"/>
        <color rgb="FFF8696B"/>
      </colorScale>
    </cfRule>
  </conditionalFormatting>
  <conditionalFormatting sqref="AX54:BF54">
    <cfRule type="colorScale" priority="11">
      <colorScale>
        <cfvo type="min"/>
        <cfvo type="max"/>
        <color rgb="FFFCFCFF"/>
        <color rgb="FFF8696B"/>
      </colorScale>
    </cfRule>
  </conditionalFormatting>
  <conditionalFormatting sqref="AX55:BF55">
    <cfRule type="colorScale" priority="10">
      <colorScale>
        <cfvo type="min"/>
        <cfvo type="max"/>
        <color rgb="FFFCFCFF"/>
        <color rgb="FFF8696B"/>
      </colorScale>
    </cfRule>
  </conditionalFormatting>
  <conditionalFormatting sqref="AX56:BF56">
    <cfRule type="colorScale" priority="9">
      <colorScale>
        <cfvo type="min"/>
        <cfvo type="max"/>
        <color rgb="FFFCFCFF"/>
        <color rgb="FFF8696B"/>
      </colorScale>
    </cfRule>
  </conditionalFormatting>
  <conditionalFormatting sqref="AX57:BF57">
    <cfRule type="colorScale" priority="8">
      <colorScale>
        <cfvo type="min"/>
        <cfvo type="max"/>
        <color rgb="FFFCFCFF"/>
        <color rgb="FFF8696B"/>
      </colorScale>
    </cfRule>
  </conditionalFormatting>
  <conditionalFormatting sqref="AX58:BF58">
    <cfRule type="colorScale" priority="7">
      <colorScale>
        <cfvo type="min"/>
        <cfvo type="max"/>
        <color rgb="FFFCFCFF"/>
        <color rgb="FFF8696B"/>
      </colorScale>
    </cfRule>
  </conditionalFormatting>
  <conditionalFormatting sqref="AX59:BF59">
    <cfRule type="colorScale" priority="6">
      <colorScale>
        <cfvo type="min"/>
        <cfvo type="max"/>
        <color rgb="FFFCFCFF"/>
        <color rgb="FFF8696B"/>
      </colorScale>
    </cfRule>
  </conditionalFormatting>
  <conditionalFormatting sqref="Z78">
    <cfRule type="colorScale" priority="2">
      <colorScale>
        <cfvo type="min"/>
        <cfvo type="max"/>
        <color rgb="FFFCFCFF"/>
        <color rgb="FF63BE7B"/>
      </colorScale>
    </cfRule>
  </conditionalFormatting>
  <conditionalFormatting sqref="AM78:AU78">
    <cfRule type="colorScale" priority="1">
      <colorScale>
        <cfvo type="min"/>
        <cfvo type="max"/>
        <color rgb="FFFCFCFF"/>
        <color rgb="FF63BE7B"/>
      </colorScale>
    </cfRule>
  </conditionalFormatting>
  <pageMargins left="0.7" right="0.7" top="0.75" bottom="0.75" header="0.3" footer="0.3"/>
  <pageSetup paperSize="9" orientation="portrait" r:id="rId1"/>
  <drawing r:id="rId2"/>
  <legacyDrawing r:id="rId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3"/>
  <sheetViews>
    <sheetView workbookViewId="0">
      <selection activeCell="O19" sqref="O19"/>
    </sheetView>
  </sheetViews>
  <sheetFormatPr defaultRowHeight="15" x14ac:dyDescent="0.25"/>
  <sheetData>
    <row r="2" spans="1:1" x14ac:dyDescent="0.25">
      <c r="A2" t="s">
        <v>97</v>
      </c>
    </row>
    <row r="3" spans="1:1" x14ac:dyDescent="0.25">
      <c r="A3" t="s">
        <v>98</v>
      </c>
    </row>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Y31"/>
  <sheetViews>
    <sheetView topLeftCell="A10" workbookViewId="0">
      <selection activeCell="L33" sqref="L33"/>
    </sheetView>
  </sheetViews>
  <sheetFormatPr defaultRowHeight="15" x14ac:dyDescent="0.25"/>
  <cols>
    <col min="1" max="1" width="24.140625" bestFit="1" customWidth="1"/>
    <col min="2" max="2" width="12.5703125" bestFit="1" customWidth="1"/>
    <col min="3" max="4" width="12.7109375" bestFit="1" customWidth="1"/>
    <col min="5" max="5" width="12.5703125" bestFit="1" customWidth="1"/>
    <col min="6" max="10" width="13.7109375" bestFit="1" customWidth="1"/>
    <col min="16" max="16" width="22.7109375" customWidth="1"/>
  </cols>
  <sheetData>
    <row r="2" spans="1:25" x14ac:dyDescent="0.25">
      <c r="A2" t="s">
        <v>144</v>
      </c>
      <c r="C2" s="71" t="s">
        <v>143</v>
      </c>
      <c r="P2" s="70" t="s">
        <v>117</v>
      </c>
      <c r="Q2" s="5"/>
      <c r="R2" s="5"/>
      <c r="S2" s="5"/>
      <c r="T2" s="5"/>
      <c r="U2" s="5"/>
      <c r="V2" s="5"/>
      <c r="W2" s="5"/>
      <c r="X2" s="5"/>
      <c r="Y2" s="5"/>
    </row>
    <row r="3" spans="1:25" x14ac:dyDescent="0.25">
      <c r="M3" t="s">
        <v>142</v>
      </c>
      <c r="P3" s="5" t="s">
        <v>88</v>
      </c>
      <c r="Q3" s="5"/>
      <c r="R3" s="5"/>
      <c r="S3" s="5"/>
      <c r="T3" s="5"/>
      <c r="U3" s="5"/>
      <c r="V3" s="5"/>
      <c r="W3" s="5"/>
      <c r="X3" s="5"/>
      <c r="Y3" s="5"/>
    </row>
    <row r="4" spans="1:25" x14ac:dyDescent="0.25">
      <c r="A4" s="37" t="s">
        <v>141</v>
      </c>
      <c r="B4">
        <v>2012</v>
      </c>
      <c r="C4">
        <v>2015</v>
      </c>
      <c r="D4">
        <v>2020</v>
      </c>
      <c r="E4">
        <v>2025</v>
      </c>
      <c r="F4">
        <v>2030</v>
      </c>
      <c r="G4">
        <v>2035</v>
      </c>
      <c r="H4">
        <v>2040</v>
      </c>
      <c r="I4">
        <v>2045</v>
      </c>
      <c r="J4">
        <v>2050</v>
      </c>
      <c r="M4" t="s">
        <v>140</v>
      </c>
      <c r="P4" s="5" t="s">
        <v>101</v>
      </c>
      <c r="Q4" s="5">
        <v>2012</v>
      </c>
      <c r="R4" s="5">
        <v>2015</v>
      </c>
      <c r="S4" s="5">
        <v>2020</v>
      </c>
      <c r="T4" s="5">
        <v>2025</v>
      </c>
      <c r="U4" s="5">
        <v>2030</v>
      </c>
      <c r="V4" s="5">
        <v>2035</v>
      </c>
      <c r="W4" s="5">
        <v>2040</v>
      </c>
      <c r="X4" s="5">
        <v>2045</v>
      </c>
      <c r="Y4" s="5">
        <v>2050</v>
      </c>
    </row>
    <row r="5" spans="1:25" x14ac:dyDescent="0.25">
      <c r="A5" t="s">
        <v>139</v>
      </c>
      <c r="B5" s="69">
        <f>0.2</f>
        <v>0.2</v>
      </c>
      <c r="C5" s="69">
        <f t="shared" ref="C5:J17" si="0">POWER((1+$M5/100),(C$4-B$4))*B5</f>
        <v>0.2122416</v>
      </c>
      <c r="D5" s="69">
        <f t="shared" si="0"/>
        <v>0.23433187620045312</v>
      </c>
      <c r="E5" s="69">
        <f t="shared" si="0"/>
        <v>0.25872132609075926</v>
      </c>
      <c r="F5" s="69">
        <f t="shared" si="0"/>
        <v>0.28564924951525461</v>
      </c>
      <c r="G5" s="69">
        <f t="shared" si="0"/>
        <v>0.31537985283827952</v>
      </c>
      <c r="H5" s="69">
        <f t="shared" si="0"/>
        <v>0.34820484123478546</v>
      </c>
      <c r="I5" s="69">
        <f t="shared" si="0"/>
        <v>0.38444628078863041</v>
      </c>
      <c r="J5" s="69">
        <f t="shared" si="0"/>
        <v>0.42445975848036382</v>
      </c>
      <c r="M5" s="69">
        <v>2</v>
      </c>
      <c r="P5" s="5" t="s">
        <v>86</v>
      </c>
      <c r="Q5" s="6">
        <v>4.8600000000000003</v>
      </c>
      <c r="R5" s="6">
        <v>4.9908999999999999</v>
      </c>
      <c r="S5" s="6">
        <v>5.0207999999999995</v>
      </c>
      <c r="T5" s="6">
        <v>4.9522000000000004</v>
      </c>
      <c r="U5" s="6">
        <v>4.8542999999999994</v>
      </c>
      <c r="V5" s="6">
        <v>4.7534999999999998</v>
      </c>
      <c r="W5" s="6">
        <v>4.6580000000000004</v>
      </c>
      <c r="X5" s="6">
        <v>4.5701000000000001</v>
      </c>
      <c r="Y5" s="6">
        <v>4.4899000000000004</v>
      </c>
    </row>
    <row r="6" spans="1:25" x14ac:dyDescent="0.25">
      <c r="A6" t="s">
        <v>138</v>
      </c>
      <c r="B6" s="69">
        <f>0.31</f>
        <v>0.31</v>
      </c>
      <c r="C6" s="69">
        <f t="shared" si="0"/>
        <v>0.29176951999999995</v>
      </c>
      <c r="D6" s="69">
        <f t="shared" si="0"/>
        <v>0.26373653700035343</v>
      </c>
      <c r="E6" s="69">
        <f t="shared" si="0"/>
        <v>0.23839694067063211</v>
      </c>
      <c r="F6" s="69">
        <f t="shared" si="0"/>
        <v>0.21549195256568004</v>
      </c>
      <c r="G6" s="69">
        <f t="shared" si="0"/>
        <v>0.19478765746715726</v>
      </c>
      <c r="H6" s="69">
        <f t="shared" si="0"/>
        <v>0.17607261454451822</v>
      </c>
      <c r="I6" s="69">
        <f t="shared" si="0"/>
        <v>0.15915569803374016</v>
      </c>
      <c r="J6" s="69">
        <f t="shared" si="0"/>
        <v>0.14386414538191858</v>
      </c>
      <c r="M6" s="69">
        <v>-2</v>
      </c>
      <c r="P6" s="5" t="s">
        <v>1</v>
      </c>
      <c r="Q6" s="6">
        <v>4.5095999999999998</v>
      </c>
      <c r="R6" s="6">
        <v>4.556</v>
      </c>
      <c r="S6" s="6">
        <v>4.6093999999999991</v>
      </c>
      <c r="T6" s="6">
        <v>4.6407000000000007</v>
      </c>
      <c r="U6" s="6">
        <v>4.6577000000000002</v>
      </c>
      <c r="V6" s="6">
        <v>4.6661999999999999</v>
      </c>
      <c r="W6" s="6">
        <v>4.669999999999999</v>
      </c>
      <c r="X6" s="6">
        <v>4.6714000000000002</v>
      </c>
      <c r="Y6" s="6">
        <v>4.6718000000000002</v>
      </c>
    </row>
    <row r="7" spans="1:25" x14ac:dyDescent="0.25">
      <c r="A7" t="s">
        <v>137</v>
      </c>
      <c r="B7" s="69">
        <f>0.14</f>
        <v>0.14000000000000001</v>
      </c>
      <c r="C7" s="69">
        <f t="shared" si="0"/>
        <v>0.14424213999999999</v>
      </c>
      <c r="D7" s="69">
        <f t="shared" si="0"/>
        <v>0.15159993878793118</v>
      </c>
      <c r="E7" s="69">
        <f t="shared" si="0"/>
        <v>0.15933305926066046</v>
      </c>
      <c r="F7" s="69">
        <f t="shared" si="0"/>
        <v>0.16746064659613302</v>
      </c>
      <c r="G7" s="69">
        <f t="shared" si="0"/>
        <v>0.17600282256878014</v>
      </c>
      <c r="H7" s="69">
        <f t="shared" si="0"/>
        <v>0.18498073536575502</v>
      </c>
      <c r="I7" s="69">
        <f t="shared" si="0"/>
        <v>0.19441661194429702</v>
      </c>
      <c r="J7" s="69">
        <f t="shared" si="0"/>
        <v>0.20433381305984785</v>
      </c>
      <c r="M7" s="69">
        <v>1</v>
      </c>
      <c r="P7" s="5" t="s">
        <v>12</v>
      </c>
      <c r="Q7" s="6">
        <v>5.1379999999999999</v>
      </c>
      <c r="R7" s="6">
        <v>4.8685</v>
      </c>
      <c r="S7" s="6">
        <v>4.7445000000000004</v>
      </c>
      <c r="T7" s="6">
        <v>4.7017999999999995</v>
      </c>
      <c r="U7" s="6">
        <v>4.6307000000000009</v>
      </c>
      <c r="V7" s="6">
        <v>4.5172999999999996</v>
      </c>
      <c r="W7" s="6">
        <v>4.3737999999999992</v>
      </c>
      <c r="X7" s="6">
        <v>4.2134000000000009</v>
      </c>
      <c r="Y7" s="6">
        <v>4.0459000000000005</v>
      </c>
    </row>
    <row r="8" spans="1:25" x14ac:dyDescent="0.25">
      <c r="A8" t="s">
        <v>136</v>
      </c>
      <c r="B8" s="69">
        <f>0.7</f>
        <v>0.7</v>
      </c>
      <c r="C8" s="69">
        <f t="shared" si="0"/>
        <v>0.58140879999999984</v>
      </c>
      <c r="D8" s="69">
        <f t="shared" si="0"/>
        <v>0.42669825697875691</v>
      </c>
      <c r="E8" s="69">
        <f t="shared" si="0"/>
        <v>0.31315556714777848</v>
      </c>
      <c r="F8" s="69">
        <f t="shared" si="0"/>
        <v>0.22982613036670788</v>
      </c>
      <c r="G8" s="69">
        <f t="shared" si="0"/>
        <v>0.16867032152875366</v>
      </c>
      <c r="H8" s="69">
        <f t="shared" si="0"/>
        <v>0.1237878274294536</v>
      </c>
      <c r="I8" s="69">
        <f t="shared" si="0"/>
        <v>9.0848384474633032E-2</v>
      </c>
      <c r="J8" s="69">
        <f t="shared" si="0"/>
        <v>6.6673994794474875E-2</v>
      </c>
      <c r="M8" s="69">
        <v>-6</v>
      </c>
      <c r="P8" s="5" t="s">
        <v>52</v>
      </c>
      <c r="Q8" s="6">
        <v>15.76</v>
      </c>
      <c r="R8" s="6">
        <v>12.055899999999999</v>
      </c>
      <c r="S8" s="6">
        <v>11.226099999999999</v>
      </c>
      <c r="T8" s="6">
        <v>11.279499999999999</v>
      </c>
      <c r="U8" s="6">
        <v>11.828400000000002</v>
      </c>
      <c r="V8" s="6">
        <v>12.577300000000001</v>
      </c>
      <c r="W8" s="6">
        <v>13.328499999999998</v>
      </c>
      <c r="X8" s="6">
        <v>13.970499999999999</v>
      </c>
      <c r="Y8" s="6">
        <v>14.454499999999998</v>
      </c>
    </row>
    <row r="9" spans="1:25" x14ac:dyDescent="0.25">
      <c r="A9" t="s">
        <v>135</v>
      </c>
      <c r="B9" s="69">
        <f>0.08</f>
        <v>0.08</v>
      </c>
      <c r="C9" s="69">
        <f t="shared" si="0"/>
        <v>6.6446719999999987E-2</v>
      </c>
      <c r="D9" s="69">
        <f t="shared" si="0"/>
        <v>4.8765515083286512E-2</v>
      </c>
      <c r="E9" s="69">
        <f t="shared" si="0"/>
        <v>3.5789207674031834E-2</v>
      </c>
      <c r="F9" s="69">
        <f t="shared" si="0"/>
        <v>2.6265843470480905E-2</v>
      </c>
      <c r="G9" s="69">
        <f t="shared" si="0"/>
        <v>1.9276608174714709E-2</v>
      </c>
      <c r="H9" s="69">
        <f t="shared" si="0"/>
        <v>1.4147180277651843E-2</v>
      </c>
      <c r="I9" s="69">
        <f t="shared" si="0"/>
        <v>1.0382672511386635E-2</v>
      </c>
      <c r="J9" s="69">
        <f t="shared" si="0"/>
        <v>7.61988511936856E-3</v>
      </c>
      <c r="M9" s="69">
        <v>-6</v>
      </c>
      <c r="P9" s="5" t="s">
        <v>119</v>
      </c>
      <c r="Q9" s="65">
        <f>B27</f>
        <v>3.5368421052631578</v>
      </c>
      <c r="R9" s="65">
        <f t="shared" ref="R9:Y9" si="1">C27</f>
        <v>3.7912181877192981</v>
      </c>
      <c r="S9" s="65">
        <f t="shared" si="1"/>
        <v>4.3588137244171303</v>
      </c>
      <c r="T9" s="65">
        <f t="shared" si="1"/>
        <v>5.1293296300791384</v>
      </c>
      <c r="U9" s="65">
        <f t="shared" si="1"/>
        <v>6.1411456891880967</v>
      </c>
      <c r="V9" s="65">
        <f t="shared" si="1"/>
        <v>7.4471861734215565</v>
      </c>
      <c r="W9" s="65">
        <f t="shared" si="1"/>
        <v>9.1178318170837152</v>
      </c>
      <c r="X9" s="65">
        <f t="shared" si="1"/>
        <v>11.244922746046393</v>
      </c>
      <c r="Y9" s="65">
        <f t="shared" si="1"/>
        <v>13.947076918291236</v>
      </c>
    </row>
    <row r="10" spans="1:25" x14ac:dyDescent="0.25">
      <c r="A10" t="s">
        <v>134</v>
      </c>
      <c r="B10" s="69">
        <f>0.34</f>
        <v>0.34</v>
      </c>
      <c r="C10" s="69">
        <f t="shared" si="0"/>
        <v>0.36081072000000003</v>
      </c>
      <c r="D10" s="69">
        <f t="shared" si="0"/>
        <v>0.39836418954077035</v>
      </c>
      <c r="E10" s="69">
        <f t="shared" si="0"/>
        <v>0.43982625435429079</v>
      </c>
      <c r="F10" s="69">
        <f t="shared" si="0"/>
        <v>0.48560372417593289</v>
      </c>
      <c r="G10" s="69">
        <f t="shared" si="0"/>
        <v>0.53614574982507524</v>
      </c>
      <c r="H10" s="69">
        <f t="shared" si="0"/>
        <v>0.59194823009913533</v>
      </c>
      <c r="I10" s="69">
        <f t="shared" si="0"/>
        <v>0.65355867734067175</v>
      </c>
      <c r="J10" s="69">
        <f t="shared" si="0"/>
        <v>0.72158158941661854</v>
      </c>
      <c r="M10" s="69">
        <v>2</v>
      </c>
      <c r="P10" s="5" t="s">
        <v>61</v>
      </c>
      <c r="Q10" s="6">
        <v>1.6344000000000001</v>
      </c>
      <c r="R10" s="6">
        <v>1.6308</v>
      </c>
      <c r="S10" s="6">
        <v>1.6229000000000002</v>
      </c>
      <c r="T10" s="6">
        <v>1.6142999999999998</v>
      </c>
      <c r="U10" s="6">
        <v>1.6066</v>
      </c>
      <c r="V10" s="6">
        <v>1.6000999999999999</v>
      </c>
      <c r="W10" s="6">
        <v>1.5952000000000002</v>
      </c>
      <c r="X10" s="6">
        <v>1.5916000000000003</v>
      </c>
      <c r="Y10" s="6">
        <v>1.5888</v>
      </c>
    </row>
    <row r="11" spans="1:25" ht="15.75" thickBot="1" x14ac:dyDescent="0.3">
      <c r="A11" t="s">
        <v>133</v>
      </c>
      <c r="B11" s="69">
        <f>0.8</f>
        <v>0.8</v>
      </c>
      <c r="C11" s="69">
        <f t="shared" si="0"/>
        <v>0.84896640000000001</v>
      </c>
      <c r="D11" s="69">
        <f t="shared" si="0"/>
        <v>0.93732750480181248</v>
      </c>
      <c r="E11" s="69">
        <f t="shared" si="0"/>
        <v>1.0348853043630371</v>
      </c>
      <c r="F11" s="69">
        <f t="shared" si="0"/>
        <v>1.1425969980610184</v>
      </c>
      <c r="G11" s="69">
        <f t="shared" si="0"/>
        <v>1.2615194113531181</v>
      </c>
      <c r="H11" s="69">
        <f t="shared" si="0"/>
        <v>1.3928193649391418</v>
      </c>
      <c r="I11" s="69">
        <f t="shared" si="0"/>
        <v>1.5377851231545216</v>
      </c>
      <c r="J11" s="69">
        <f t="shared" si="0"/>
        <v>1.6978390339214553</v>
      </c>
      <c r="M11" s="69">
        <v>2</v>
      </c>
      <c r="P11" s="64" t="s">
        <v>72</v>
      </c>
      <c r="Q11" s="63">
        <v>1.2709999999999999</v>
      </c>
      <c r="R11" s="63">
        <v>1.3483999999999998</v>
      </c>
      <c r="S11" s="63">
        <v>1.4646999999999999</v>
      </c>
      <c r="T11" s="63">
        <v>1.5666000000000002</v>
      </c>
      <c r="U11" s="63">
        <v>1.655</v>
      </c>
      <c r="V11" s="63">
        <v>1.7312000000000001</v>
      </c>
      <c r="W11" s="63">
        <v>1.7967000000000002</v>
      </c>
      <c r="X11" s="63">
        <v>1.8528</v>
      </c>
      <c r="Y11" s="63">
        <v>1.9007999999999998</v>
      </c>
    </row>
    <row r="12" spans="1:25" x14ac:dyDescent="0.25">
      <c r="A12" t="s">
        <v>132</v>
      </c>
      <c r="B12" s="69">
        <f>1</f>
        <v>1</v>
      </c>
      <c r="C12" s="69">
        <f t="shared" si="0"/>
        <v>1.1576250000000001</v>
      </c>
      <c r="D12" s="69">
        <f t="shared" si="0"/>
        <v>1.4774554437890628</v>
      </c>
      <c r="E12" s="69">
        <f t="shared" si="0"/>
        <v>1.8856491423232362</v>
      </c>
      <c r="F12" s="69">
        <f t="shared" si="0"/>
        <v>2.4066192336910852</v>
      </c>
      <c r="G12" s="69">
        <f t="shared" si="0"/>
        <v>3.071523755917811</v>
      </c>
      <c r="H12" s="69">
        <f t="shared" si="0"/>
        <v>3.9201291384586527</v>
      </c>
      <c r="I12" s="69">
        <f t="shared" si="0"/>
        <v>5.0031885420337883</v>
      </c>
      <c r="J12" s="69">
        <f t="shared" si="0"/>
        <v>6.3854772899089811</v>
      </c>
      <c r="M12" s="69">
        <v>5</v>
      </c>
      <c r="P12" s="62" t="s">
        <v>120</v>
      </c>
      <c r="Q12" s="61">
        <v>38.933</v>
      </c>
      <c r="R12" s="61">
        <v>35.624769620000002</v>
      </c>
      <c r="S12" s="61">
        <v>35.787039494050759</v>
      </c>
      <c r="T12" s="61">
        <v>37.108579683271735</v>
      </c>
      <c r="U12" s="61">
        <v>39.233994408106334</v>
      </c>
      <c r="V12" s="61">
        <v>41.973874625286534</v>
      </c>
      <c r="W12" s="61">
        <v>45.271240387822047</v>
      </c>
      <c r="X12" s="61">
        <v>49.182959900704134</v>
      </c>
      <c r="Y12" s="60">
        <v>53.865510981217142</v>
      </c>
    </row>
    <row r="13" spans="1:25" x14ac:dyDescent="0.25">
      <c r="A13" t="s">
        <v>131</v>
      </c>
      <c r="B13" s="69">
        <f>0.01</f>
        <v>0.01</v>
      </c>
      <c r="C13" s="69">
        <f t="shared" si="0"/>
        <v>1.0612079999999999E-2</v>
      </c>
      <c r="D13" s="69">
        <f t="shared" si="0"/>
        <v>1.1716593810022656E-2</v>
      </c>
      <c r="E13" s="69">
        <f t="shared" si="0"/>
        <v>1.2936066304537962E-2</v>
      </c>
      <c r="F13" s="69">
        <f t="shared" si="0"/>
        <v>1.4282462475762729E-2</v>
      </c>
      <c r="G13" s="69">
        <f t="shared" si="0"/>
        <v>1.5768992641913976E-2</v>
      </c>
      <c r="H13" s="69">
        <f t="shared" si="0"/>
        <v>1.7410242061739273E-2</v>
      </c>
      <c r="I13" s="69">
        <f t="shared" si="0"/>
        <v>1.9222314039431521E-2</v>
      </c>
      <c r="J13" s="69">
        <f t="shared" si="0"/>
        <v>2.1222987924018191E-2</v>
      </c>
      <c r="M13" s="69">
        <v>2</v>
      </c>
      <c r="P13" s="59" t="s">
        <v>124</v>
      </c>
      <c r="Q13" s="58">
        <f t="shared" ref="Q13:Y13" si="2">Q9/Q12</f>
        <v>9.0844325000980095E-2</v>
      </c>
      <c r="R13" s="58">
        <f t="shared" si="2"/>
        <v>0.10642084785836428</v>
      </c>
      <c r="S13" s="58">
        <f t="shared" si="2"/>
        <v>0.12179866750759699</v>
      </c>
      <c r="T13" s="58">
        <f t="shared" si="2"/>
        <v>0.13822489768832089</v>
      </c>
      <c r="U13" s="58">
        <f t="shared" si="2"/>
        <v>0.15652613968663981</v>
      </c>
      <c r="V13" s="58">
        <f t="shared" si="2"/>
        <v>0.17742432024455304</v>
      </c>
      <c r="W13" s="58">
        <f t="shared" si="2"/>
        <v>0.20140450623783682</v>
      </c>
      <c r="X13" s="58">
        <f t="shared" si="2"/>
        <v>0.22863452644470478</v>
      </c>
      <c r="Y13" s="58">
        <f t="shared" si="2"/>
        <v>0.25892406224744752</v>
      </c>
    </row>
    <row r="14" spans="1:25" x14ac:dyDescent="0.25">
      <c r="A14" t="s">
        <v>130</v>
      </c>
      <c r="B14" s="69">
        <f>0.05</f>
        <v>0.05</v>
      </c>
      <c r="C14" s="69">
        <f t="shared" si="0"/>
        <v>5.3060400000000001E-2</v>
      </c>
      <c r="D14" s="69">
        <f t="shared" si="0"/>
        <v>5.858296905011328E-2</v>
      </c>
      <c r="E14" s="69">
        <f t="shared" si="0"/>
        <v>6.4680331522689816E-2</v>
      </c>
      <c r="F14" s="69">
        <f t="shared" si="0"/>
        <v>7.1412312378813653E-2</v>
      </c>
      <c r="G14" s="69">
        <f t="shared" si="0"/>
        <v>7.8844963209569879E-2</v>
      </c>
      <c r="H14" s="69">
        <f t="shared" si="0"/>
        <v>8.7051210308696364E-2</v>
      </c>
      <c r="I14" s="69">
        <f t="shared" si="0"/>
        <v>9.6111570197157603E-2</v>
      </c>
      <c r="J14" s="69">
        <f t="shared" si="0"/>
        <v>0.10611493962009096</v>
      </c>
      <c r="M14" s="69">
        <v>2</v>
      </c>
    </row>
    <row r="15" spans="1:25" x14ac:dyDescent="0.25">
      <c r="A15" t="s">
        <v>129</v>
      </c>
      <c r="B15" s="69">
        <f>0.03</f>
        <v>0.03</v>
      </c>
      <c r="C15" s="69">
        <f t="shared" si="0"/>
        <v>3.1836239999999995E-2</v>
      </c>
      <c r="D15" s="69">
        <f t="shared" si="0"/>
        <v>3.5149781430067965E-2</v>
      </c>
      <c r="E15" s="69">
        <f t="shared" si="0"/>
        <v>3.8808198913613881E-2</v>
      </c>
      <c r="F15" s="69">
        <f t="shared" si="0"/>
        <v>4.2847387427288185E-2</v>
      </c>
      <c r="G15" s="69">
        <f t="shared" si="0"/>
        <v>4.7306977925741921E-2</v>
      </c>
      <c r="H15" s="69">
        <f t="shared" si="0"/>
        <v>5.2230726185217811E-2</v>
      </c>
      <c r="I15" s="69">
        <f t="shared" si="0"/>
        <v>5.7666942118294554E-2</v>
      </c>
      <c r="J15" s="69">
        <f t="shared" si="0"/>
        <v>6.3668963772054554E-2</v>
      </c>
      <c r="M15" s="69">
        <v>2</v>
      </c>
      <c r="P15" s="70" t="s">
        <v>111</v>
      </c>
      <c r="Q15" s="5"/>
      <c r="R15" s="5"/>
      <c r="S15" s="5"/>
      <c r="T15" s="5"/>
      <c r="U15" s="5"/>
      <c r="V15" s="5"/>
      <c r="W15" s="5"/>
      <c r="X15" s="5"/>
      <c r="Y15" s="5"/>
    </row>
    <row r="16" spans="1:25" x14ac:dyDescent="0.25">
      <c r="A16" t="s">
        <v>128</v>
      </c>
      <c r="B16" s="69">
        <f>0.1</f>
        <v>0.1</v>
      </c>
      <c r="C16" s="69">
        <f t="shared" si="0"/>
        <v>0.1</v>
      </c>
      <c r="D16" s="69">
        <f t="shared" si="0"/>
        <v>0.1</v>
      </c>
      <c r="E16" s="69">
        <f t="shared" si="0"/>
        <v>0.1</v>
      </c>
      <c r="F16" s="69">
        <f t="shared" si="0"/>
        <v>0.1</v>
      </c>
      <c r="G16" s="69">
        <f t="shared" si="0"/>
        <v>0.1</v>
      </c>
      <c r="H16" s="69">
        <f t="shared" si="0"/>
        <v>0.1</v>
      </c>
      <c r="I16" s="69">
        <f t="shared" si="0"/>
        <v>0.1</v>
      </c>
      <c r="J16" s="69">
        <f t="shared" si="0"/>
        <v>0.1</v>
      </c>
      <c r="M16" s="69">
        <v>0</v>
      </c>
      <c r="P16" s="5" t="s">
        <v>88</v>
      </c>
      <c r="Q16" s="5"/>
      <c r="R16" s="5"/>
      <c r="S16" s="5"/>
      <c r="T16" s="5"/>
      <c r="U16" s="5"/>
      <c r="V16" s="5"/>
      <c r="W16" s="5"/>
      <c r="X16" s="5"/>
      <c r="Y16" s="5"/>
    </row>
    <row r="17" spans="1:25" x14ac:dyDescent="0.25">
      <c r="A17" t="s">
        <v>127</v>
      </c>
      <c r="B17" s="69">
        <v>2</v>
      </c>
      <c r="C17" s="69">
        <f t="shared" si="0"/>
        <v>2.3152500000000003</v>
      </c>
      <c r="D17" s="69">
        <f t="shared" si="0"/>
        <v>2.9549108875781256</v>
      </c>
      <c r="E17" s="69">
        <f t="shared" si="0"/>
        <v>3.7712982846464724</v>
      </c>
      <c r="F17" s="69">
        <f t="shared" si="0"/>
        <v>4.8132384673821704</v>
      </c>
      <c r="G17" s="69">
        <f t="shared" si="0"/>
        <v>6.143047511835622</v>
      </c>
      <c r="H17" s="69">
        <f t="shared" si="0"/>
        <v>7.8402582769173055</v>
      </c>
      <c r="I17" s="69">
        <f t="shared" si="0"/>
        <v>10.006377084067577</v>
      </c>
      <c r="J17" s="69">
        <f t="shared" si="0"/>
        <v>12.770954579817962</v>
      </c>
      <c r="M17" s="69">
        <v>5</v>
      </c>
      <c r="P17" s="5" t="s">
        <v>101</v>
      </c>
      <c r="Q17" s="5">
        <v>2012</v>
      </c>
      <c r="R17" s="5">
        <v>2015</v>
      </c>
      <c r="S17" s="5">
        <v>2020</v>
      </c>
      <c r="T17" s="5">
        <v>2025</v>
      </c>
      <c r="U17" s="5">
        <v>2030</v>
      </c>
      <c r="V17" s="5">
        <v>2035</v>
      </c>
      <c r="W17" s="5">
        <v>2040</v>
      </c>
      <c r="X17" s="5">
        <v>2045</v>
      </c>
      <c r="Y17" s="5">
        <v>2050</v>
      </c>
    </row>
    <row r="18" spans="1:25" x14ac:dyDescent="0.25">
      <c r="P18" s="5" t="s">
        <v>86</v>
      </c>
      <c r="Q18" s="6">
        <v>5.99</v>
      </c>
      <c r="R18" s="6">
        <v>5.9795000000000007</v>
      </c>
      <c r="S18" s="6">
        <v>5.8247999999999998</v>
      </c>
      <c r="T18" s="6">
        <v>5.634100000000001</v>
      </c>
      <c r="U18" s="6">
        <v>5.4581000000000008</v>
      </c>
      <c r="V18" s="6">
        <v>5.3061000000000016</v>
      </c>
      <c r="W18" s="6">
        <v>5.1760000000000002</v>
      </c>
      <c r="X18" s="6">
        <v>5.0636000000000001</v>
      </c>
      <c r="Y18" s="6">
        <v>4.9649000000000001</v>
      </c>
    </row>
    <row r="19" spans="1:25" x14ac:dyDescent="0.25">
      <c r="A19" t="s">
        <v>126</v>
      </c>
      <c r="B19" s="68">
        <f t="shared" ref="B19:J19" si="3">SUM(B5:B17)</f>
        <v>5.76</v>
      </c>
      <c r="C19" s="68">
        <f t="shared" si="3"/>
        <v>6.1742696200000005</v>
      </c>
      <c r="D19" s="68">
        <f t="shared" si="3"/>
        <v>7.0986394940507553</v>
      </c>
      <c r="E19" s="68">
        <f t="shared" si="3"/>
        <v>8.3534796832717397</v>
      </c>
      <c r="F19" s="68">
        <f t="shared" si="3"/>
        <v>10.001294408106329</v>
      </c>
      <c r="G19" s="68">
        <f t="shared" si="3"/>
        <v>12.128274625286537</v>
      </c>
      <c r="H19" s="68">
        <f t="shared" si="3"/>
        <v>14.849040387822052</v>
      </c>
      <c r="I19" s="68">
        <f t="shared" si="3"/>
        <v>18.313159900704129</v>
      </c>
      <c r="J19" s="68">
        <f t="shared" si="3"/>
        <v>22.713810981217154</v>
      </c>
      <c r="P19" s="5" t="s">
        <v>1</v>
      </c>
      <c r="Q19" s="6">
        <v>5.2046000000000001</v>
      </c>
      <c r="R19" s="6">
        <v>5.2388000000000003</v>
      </c>
      <c r="S19" s="6">
        <v>5.2786999999999997</v>
      </c>
      <c r="T19" s="6">
        <v>5.3004999999999995</v>
      </c>
      <c r="U19" s="6">
        <v>5.3110999999999997</v>
      </c>
      <c r="V19" s="6">
        <v>5.315500000000001</v>
      </c>
      <c r="W19" s="6">
        <v>5.3172000000000006</v>
      </c>
      <c r="X19" s="6">
        <v>5.3176999999999994</v>
      </c>
      <c r="Y19" s="6">
        <v>5.3182000000000009</v>
      </c>
    </row>
    <row r="20" spans="1:25" x14ac:dyDescent="0.25">
      <c r="A20" s="67" t="s">
        <v>125</v>
      </c>
      <c r="B20" s="66">
        <v>1</v>
      </c>
      <c r="C20" s="66">
        <f t="shared" ref="C20:J20" si="4">C19/$B19</f>
        <v>1.071921809027778</v>
      </c>
      <c r="D20" s="66">
        <f t="shared" si="4"/>
        <v>1.2324026899393672</v>
      </c>
      <c r="E20" s="66">
        <f t="shared" si="4"/>
        <v>1.4502568894568992</v>
      </c>
      <c r="F20" s="66">
        <f t="shared" si="4"/>
        <v>1.7363358347406821</v>
      </c>
      <c r="G20" s="66">
        <f t="shared" si="4"/>
        <v>2.1056032335566903</v>
      </c>
      <c r="H20" s="66">
        <f t="shared" si="4"/>
        <v>2.577958400663551</v>
      </c>
      <c r="I20" s="66">
        <f t="shared" si="4"/>
        <v>3.1793680383166891</v>
      </c>
      <c r="J20" s="66">
        <f t="shared" si="4"/>
        <v>3.9433699620168672</v>
      </c>
      <c r="P20" s="5" t="s">
        <v>12</v>
      </c>
      <c r="Q20" s="6">
        <v>7.1775999999999991</v>
      </c>
      <c r="R20" s="6">
        <v>6.793099999999999</v>
      </c>
      <c r="S20" s="6">
        <v>6.6528999999999998</v>
      </c>
      <c r="T20" s="6">
        <v>6.507299999999999</v>
      </c>
      <c r="U20" s="6">
        <v>6.3004999999999995</v>
      </c>
      <c r="V20" s="6">
        <v>6.0706999999999995</v>
      </c>
      <c r="W20" s="6">
        <v>5.8409999999999993</v>
      </c>
      <c r="X20" s="6">
        <v>5.6196000000000002</v>
      </c>
      <c r="Y20" s="6">
        <v>5.408100000000001</v>
      </c>
    </row>
    <row r="21" spans="1:25" x14ac:dyDescent="0.25">
      <c r="P21" s="5" t="s">
        <v>52</v>
      </c>
      <c r="Q21" s="6">
        <v>27.95</v>
      </c>
      <c r="R21" s="6">
        <v>24.060400000000001</v>
      </c>
      <c r="S21" s="6">
        <v>21.6434</v>
      </c>
      <c r="T21" s="6">
        <v>21.544</v>
      </c>
      <c r="U21" s="6">
        <v>21.879200000000001</v>
      </c>
      <c r="V21" s="6">
        <v>22.278499999999998</v>
      </c>
      <c r="W21" s="6">
        <v>22.526</v>
      </c>
      <c r="X21" s="6">
        <v>22.521799999999999</v>
      </c>
      <c r="Y21" s="6">
        <v>22.241100000000003</v>
      </c>
    </row>
    <row r="22" spans="1:25" x14ac:dyDescent="0.25">
      <c r="A22" s="54" t="s">
        <v>148</v>
      </c>
      <c r="B22" s="32"/>
      <c r="C22" s="33"/>
      <c r="D22" s="33"/>
      <c r="E22" s="33" t="s">
        <v>105</v>
      </c>
      <c r="F22" s="33"/>
      <c r="G22" s="33"/>
      <c r="H22" s="33"/>
      <c r="I22" s="33"/>
      <c r="J22" s="19"/>
      <c r="P22" s="5" t="s">
        <v>58</v>
      </c>
      <c r="Q22" s="65">
        <f>B31</f>
        <v>5.76</v>
      </c>
      <c r="R22" s="65">
        <f t="shared" ref="R22:Y22" si="5">C31</f>
        <v>6.1742696199999996</v>
      </c>
      <c r="S22" s="65">
        <f t="shared" si="5"/>
        <v>7.0986394940507553</v>
      </c>
      <c r="T22" s="65">
        <f t="shared" si="5"/>
        <v>8.3534796832717397</v>
      </c>
      <c r="U22" s="65">
        <f t="shared" si="5"/>
        <v>10.001294408106329</v>
      </c>
      <c r="V22" s="65">
        <f t="shared" si="5"/>
        <v>12.128274625286535</v>
      </c>
      <c r="W22" s="65">
        <f t="shared" si="5"/>
        <v>14.849040387822052</v>
      </c>
      <c r="X22" s="65">
        <f t="shared" si="5"/>
        <v>18.313159900704129</v>
      </c>
      <c r="Y22" s="65">
        <f t="shared" si="5"/>
        <v>22.713810981217154</v>
      </c>
    </row>
    <row r="23" spans="1:25" x14ac:dyDescent="0.25">
      <c r="A23" s="5"/>
      <c r="B23" s="28" t="s">
        <v>115</v>
      </c>
      <c r="C23" s="28" t="s">
        <v>115</v>
      </c>
      <c r="D23" s="28" t="s">
        <v>115</v>
      </c>
      <c r="E23" s="28" t="s">
        <v>115</v>
      </c>
      <c r="F23" s="28" t="s">
        <v>115</v>
      </c>
      <c r="G23" s="28" t="s">
        <v>115</v>
      </c>
      <c r="H23" s="28" t="s">
        <v>115</v>
      </c>
      <c r="I23" s="28" t="s">
        <v>115</v>
      </c>
      <c r="J23" s="28" t="s">
        <v>115</v>
      </c>
      <c r="P23" s="5" t="s">
        <v>61</v>
      </c>
      <c r="Q23" s="6">
        <v>2.2145999999999999</v>
      </c>
      <c r="R23" s="6">
        <v>2.2134</v>
      </c>
      <c r="S23" s="6">
        <v>2.2174</v>
      </c>
      <c r="T23" s="6">
        <v>2.2254999999999998</v>
      </c>
      <c r="U23" s="6">
        <v>2.2355999999999998</v>
      </c>
      <c r="V23" s="6">
        <v>2.2470999999999997</v>
      </c>
      <c r="W23" s="6">
        <v>2.2588999999999997</v>
      </c>
      <c r="X23" s="6">
        <v>2.2709999999999999</v>
      </c>
      <c r="Y23" s="6">
        <v>2.2831000000000001</v>
      </c>
    </row>
    <row r="24" spans="1:25" ht="15.75" thickBot="1" x14ac:dyDescent="0.3">
      <c r="A24" s="82" t="s">
        <v>150</v>
      </c>
      <c r="B24" s="82">
        <v>2012</v>
      </c>
      <c r="C24" s="82">
        <v>2015</v>
      </c>
      <c r="D24" s="82">
        <v>2020</v>
      </c>
      <c r="E24" s="82">
        <v>2025</v>
      </c>
      <c r="F24" s="82">
        <v>2030</v>
      </c>
      <c r="G24" s="82">
        <v>2035</v>
      </c>
      <c r="H24" s="82">
        <v>2040</v>
      </c>
      <c r="I24" s="82">
        <v>2045</v>
      </c>
      <c r="J24" s="82">
        <v>2050</v>
      </c>
      <c r="P24" s="64" t="s">
        <v>72</v>
      </c>
      <c r="Q24" s="63">
        <v>2.5013000000000001</v>
      </c>
      <c r="R24" s="63">
        <v>2.5508999999999999</v>
      </c>
      <c r="S24" s="63">
        <v>2.6073000000000004</v>
      </c>
      <c r="T24" s="63">
        <v>2.6405000000000003</v>
      </c>
      <c r="U24" s="63">
        <v>2.66</v>
      </c>
      <c r="V24" s="63">
        <v>2.6718000000000002</v>
      </c>
      <c r="W24" s="63">
        <v>2.6789000000000001</v>
      </c>
      <c r="X24" s="63">
        <v>2.6834000000000002</v>
      </c>
      <c r="Y24" s="63">
        <v>2.6863000000000001</v>
      </c>
    </row>
    <row r="25" spans="1:25" x14ac:dyDescent="0.25">
      <c r="A25" s="54" t="s">
        <v>149</v>
      </c>
      <c r="B25" s="54">
        <f>175*0.75</f>
        <v>131.25</v>
      </c>
      <c r="C25" s="54">
        <f t="shared" ref="C25:J25" si="6">175*0.75</f>
        <v>131.25</v>
      </c>
      <c r="D25" s="54">
        <f t="shared" si="6"/>
        <v>131.25</v>
      </c>
      <c r="E25" s="54">
        <f t="shared" si="6"/>
        <v>131.25</v>
      </c>
      <c r="F25" s="54">
        <f t="shared" si="6"/>
        <v>131.25</v>
      </c>
      <c r="G25" s="54">
        <f t="shared" si="6"/>
        <v>131.25</v>
      </c>
      <c r="H25" s="54">
        <f t="shared" si="6"/>
        <v>131.25</v>
      </c>
      <c r="I25" s="54">
        <f t="shared" si="6"/>
        <v>131.25</v>
      </c>
      <c r="J25" s="54">
        <f t="shared" si="6"/>
        <v>131.25</v>
      </c>
      <c r="K25" s="51" t="s">
        <v>123</v>
      </c>
      <c r="P25" s="62" t="s">
        <v>121</v>
      </c>
      <c r="Q25" s="61">
        <v>56.798099999999991</v>
      </c>
      <c r="R25" s="61">
        <v>53.010369619999999</v>
      </c>
      <c r="S25" s="61">
        <v>51.323139494050757</v>
      </c>
      <c r="T25" s="61">
        <v>52.205379683271744</v>
      </c>
      <c r="U25" s="61">
        <v>53.845794408106329</v>
      </c>
      <c r="V25" s="61">
        <v>56.017974625286534</v>
      </c>
      <c r="W25" s="61">
        <v>58.647040387822052</v>
      </c>
      <c r="X25" s="61">
        <v>61.790259900704129</v>
      </c>
      <c r="Y25" s="60">
        <v>65.615510981217156</v>
      </c>
    </row>
    <row r="26" spans="1:25" x14ac:dyDescent="0.25">
      <c r="A26" s="50" t="s">
        <v>152</v>
      </c>
      <c r="B26" s="53">
        <f>B30</f>
        <v>37.109375</v>
      </c>
      <c r="C26" s="53">
        <f t="shared" ref="C26:J26" si="7">C30</f>
        <v>34.619479413015981</v>
      </c>
      <c r="D26" s="53">
        <f t="shared" si="7"/>
        <v>30.111403766755604</v>
      </c>
      <c r="E26" s="53">
        <f t="shared" si="7"/>
        <v>25.588139087480521</v>
      </c>
      <c r="F26" s="53">
        <f t="shared" si="7"/>
        <v>21.372233560762858</v>
      </c>
      <c r="G26" s="53">
        <f t="shared" si="7"/>
        <v>17.624106198448658</v>
      </c>
      <c r="H26" s="53">
        <f t="shared" si="7"/>
        <v>14.394869595431903</v>
      </c>
      <c r="I26" s="53">
        <f t="shared" si="7"/>
        <v>11.671934344426353</v>
      </c>
      <c r="J26" s="53">
        <f t="shared" si="7"/>
        <v>9.4105740413512002</v>
      </c>
      <c r="K26" t="s">
        <v>122</v>
      </c>
      <c r="P26" s="59" t="s">
        <v>124</v>
      </c>
      <c r="Q26" s="58">
        <f t="shared" ref="Q26:Y26" si="8">Q22/Q25</f>
        <v>0.10141184300179057</v>
      </c>
      <c r="R26" s="58">
        <f t="shared" si="8"/>
        <v>0.11647286491793377</v>
      </c>
      <c r="S26" s="58">
        <f t="shared" si="8"/>
        <v>0.13831265125302031</v>
      </c>
      <c r="T26" s="58">
        <f t="shared" si="8"/>
        <v>0.16001185575034635</v>
      </c>
      <c r="U26" s="58">
        <f t="shared" si="8"/>
        <v>0.1857395645852086</v>
      </c>
      <c r="V26" s="58">
        <f t="shared" si="8"/>
        <v>0.21650683921392308</v>
      </c>
      <c r="W26" s="58">
        <f t="shared" si="8"/>
        <v>0.25319334598349874</v>
      </c>
      <c r="X26" s="58">
        <f t="shared" si="8"/>
        <v>0.29637615912496657</v>
      </c>
      <c r="Y26" s="58">
        <f t="shared" si="8"/>
        <v>0.34616526857070612</v>
      </c>
    </row>
    <row r="27" spans="1:25" x14ac:dyDescent="0.25">
      <c r="A27" s="57" t="s">
        <v>153</v>
      </c>
      <c r="B27" s="56">
        <f t="shared" ref="B27:J27" si="9">B25/B26</f>
        <v>3.5368421052631578</v>
      </c>
      <c r="C27" s="56">
        <f t="shared" si="9"/>
        <v>3.7912181877192981</v>
      </c>
      <c r="D27" s="56">
        <f t="shared" si="9"/>
        <v>4.3588137244171303</v>
      </c>
      <c r="E27" s="56">
        <f t="shared" si="9"/>
        <v>5.1293296300791384</v>
      </c>
      <c r="F27" s="56">
        <f t="shared" si="9"/>
        <v>6.1411456891880967</v>
      </c>
      <c r="G27" s="56">
        <f t="shared" si="9"/>
        <v>7.4471861734215565</v>
      </c>
      <c r="H27" s="56">
        <f t="shared" si="9"/>
        <v>9.1178318170837152</v>
      </c>
      <c r="I27" s="56">
        <f t="shared" si="9"/>
        <v>11.244922746046393</v>
      </c>
      <c r="J27" s="56">
        <f t="shared" si="9"/>
        <v>13.947076918291236</v>
      </c>
      <c r="K27" s="55" t="s">
        <v>147</v>
      </c>
    </row>
    <row r="28" spans="1:25" x14ac:dyDescent="0.25">
      <c r="A28" s="82" t="s">
        <v>151</v>
      </c>
      <c r="B28" s="82">
        <v>2012</v>
      </c>
      <c r="C28" s="82">
        <v>2015</v>
      </c>
      <c r="D28" s="82">
        <v>2020</v>
      </c>
      <c r="E28" s="82">
        <v>2025</v>
      </c>
      <c r="F28" s="82">
        <v>2030</v>
      </c>
      <c r="G28" s="82">
        <v>2035</v>
      </c>
      <c r="H28" s="82">
        <v>2040</v>
      </c>
      <c r="I28" s="82">
        <v>2045</v>
      </c>
      <c r="J28" s="82">
        <v>2050</v>
      </c>
    </row>
    <row r="29" spans="1:25" x14ac:dyDescent="0.25">
      <c r="A29" s="54" t="s">
        <v>149</v>
      </c>
      <c r="B29">
        <f>285*0.75</f>
        <v>213.75</v>
      </c>
      <c r="C29">
        <f t="shared" ref="C29:J29" si="10">285*0.75</f>
        <v>213.75</v>
      </c>
      <c r="D29">
        <f t="shared" si="10"/>
        <v>213.75</v>
      </c>
      <c r="E29">
        <f t="shared" si="10"/>
        <v>213.75</v>
      </c>
      <c r="F29">
        <f t="shared" si="10"/>
        <v>213.75</v>
      </c>
      <c r="G29">
        <f t="shared" si="10"/>
        <v>213.75</v>
      </c>
      <c r="H29">
        <f t="shared" si="10"/>
        <v>213.75</v>
      </c>
      <c r="I29">
        <f t="shared" si="10"/>
        <v>213.75</v>
      </c>
      <c r="J29">
        <f t="shared" si="10"/>
        <v>213.75</v>
      </c>
      <c r="K29" s="51" t="s">
        <v>123</v>
      </c>
    </row>
    <row r="30" spans="1:25" x14ac:dyDescent="0.25">
      <c r="A30" s="50" t="s">
        <v>152</v>
      </c>
      <c r="B30" s="53">
        <f t="shared" ref="B30:J30" si="11">B29/B19</f>
        <v>37.109375</v>
      </c>
      <c r="C30" s="53">
        <f t="shared" si="11"/>
        <v>34.619479413015981</v>
      </c>
      <c r="D30" s="53">
        <f t="shared" si="11"/>
        <v>30.111403766755604</v>
      </c>
      <c r="E30" s="53">
        <f t="shared" si="11"/>
        <v>25.588139087480521</v>
      </c>
      <c r="F30" s="53">
        <f t="shared" si="11"/>
        <v>21.372233560762858</v>
      </c>
      <c r="G30" s="53">
        <f t="shared" si="11"/>
        <v>17.624106198448658</v>
      </c>
      <c r="H30" s="53">
        <f t="shared" si="11"/>
        <v>14.394869595431903</v>
      </c>
      <c r="I30" s="53">
        <f t="shared" si="11"/>
        <v>11.671934344426353</v>
      </c>
      <c r="J30" s="53">
        <f t="shared" si="11"/>
        <v>9.4105740413512002</v>
      </c>
      <c r="K30" t="s">
        <v>122</v>
      </c>
    </row>
    <row r="31" spans="1:25" x14ac:dyDescent="0.25">
      <c r="A31" s="57" t="s">
        <v>153</v>
      </c>
      <c r="B31" s="83">
        <f>B29/B30</f>
        <v>5.76</v>
      </c>
      <c r="C31" s="83">
        <f t="shared" ref="C31:J31" si="12">C29/C30</f>
        <v>6.1742696199999996</v>
      </c>
      <c r="D31" s="83">
        <f t="shared" si="12"/>
        <v>7.0986394940507553</v>
      </c>
      <c r="E31" s="83">
        <f t="shared" si="12"/>
        <v>8.3534796832717397</v>
      </c>
      <c r="F31" s="83">
        <f t="shared" si="12"/>
        <v>10.001294408106329</v>
      </c>
      <c r="G31" s="83">
        <f t="shared" si="12"/>
        <v>12.128274625286535</v>
      </c>
      <c r="H31" s="83">
        <f t="shared" si="12"/>
        <v>14.849040387822052</v>
      </c>
      <c r="I31" s="83">
        <f t="shared" si="12"/>
        <v>18.313159900704129</v>
      </c>
      <c r="J31" s="83">
        <f t="shared" si="12"/>
        <v>22.713810981217154</v>
      </c>
      <c r="K31" s="55" t="s">
        <v>147</v>
      </c>
    </row>
  </sheetData>
  <conditionalFormatting sqref="B5:B17">
    <cfRule type="dataBar" priority="20">
      <dataBar>
        <cfvo type="min"/>
        <cfvo type="max"/>
        <color rgb="FF638EC6"/>
      </dataBar>
      <extLst>
        <ext xmlns:x14="http://schemas.microsoft.com/office/spreadsheetml/2009/9/main" uri="{B025F937-C7B1-47D3-B67F-A62EFF666E3E}">
          <x14:id>{BB6FBD31-269C-43B4-948B-1E4005DF99AC}</x14:id>
        </ext>
      </extLst>
    </cfRule>
  </conditionalFormatting>
  <conditionalFormatting sqref="C5:C16">
    <cfRule type="dataBar" priority="19">
      <dataBar>
        <cfvo type="min"/>
        <cfvo type="max"/>
        <color rgb="FF638EC6"/>
      </dataBar>
      <extLst>
        <ext xmlns:x14="http://schemas.microsoft.com/office/spreadsheetml/2009/9/main" uri="{B025F937-C7B1-47D3-B67F-A62EFF666E3E}">
          <x14:id>{F058C354-4F00-4D6D-87E7-428EB4C1463C}</x14:id>
        </ext>
      </extLst>
    </cfRule>
  </conditionalFormatting>
  <conditionalFormatting sqref="D5:D16">
    <cfRule type="dataBar" priority="18">
      <dataBar>
        <cfvo type="min"/>
        <cfvo type="max"/>
        <color rgb="FF638EC6"/>
      </dataBar>
      <extLst>
        <ext xmlns:x14="http://schemas.microsoft.com/office/spreadsheetml/2009/9/main" uri="{B025F937-C7B1-47D3-B67F-A62EFF666E3E}">
          <x14:id>{650BB9E4-817D-4BC1-9E7F-6ECA0AFEF4F0}</x14:id>
        </ext>
      </extLst>
    </cfRule>
  </conditionalFormatting>
  <conditionalFormatting sqref="E5:E16">
    <cfRule type="dataBar" priority="17">
      <dataBar>
        <cfvo type="min"/>
        <cfvo type="max"/>
        <color rgb="FF638EC6"/>
      </dataBar>
      <extLst>
        <ext xmlns:x14="http://schemas.microsoft.com/office/spreadsheetml/2009/9/main" uri="{B025F937-C7B1-47D3-B67F-A62EFF666E3E}">
          <x14:id>{A8B5C346-AD0B-49BC-9F7A-5AA68B24E0FA}</x14:id>
        </ext>
      </extLst>
    </cfRule>
  </conditionalFormatting>
  <conditionalFormatting sqref="F5:F16">
    <cfRule type="dataBar" priority="16">
      <dataBar>
        <cfvo type="min"/>
        <cfvo type="max"/>
        <color rgb="FF638EC6"/>
      </dataBar>
      <extLst>
        <ext xmlns:x14="http://schemas.microsoft.com/office/spreadsheetml/2009/9/main" uri="{B025F937-C7B1-47D3-B67F-A62EFF666E3E}">
          <x14:id>{9F545DF3-FEA9-4EFF-BCDD-7622E3D823A8}</x14:id>
        </ext>
      </extLst>
    </cfRule>
  </conditionalFormatting>
  <conditionalFormatting sqref="G14:G16">
    <cfRule type="dataBar" priority="15">
      <dataBar>
        <cfvo type="min"/>
        <cfvo type="max"/>
        <color rgb="FF638EC6"/>
      </dataBar>
      <extLst>
        <ext xmlns:x14="http://schemas.microsoft.com/office/spreadsheetml/2009/9/main" uri="{B025F937-C7B1-47D3-B67F-A62EFF666E3E}">
          <x14:id>{5C8AAB11-26DF-4B95-8EEE-B83130352262}</x14:id>
        </ext>
      </extLst>
    </cfRule>
  </conditionalFormatting>
  <conditionalFormatting sqref="G5:G13">
    <cfRule type="dataBar" priority="14">
      <dataBar>
        <cfvo type="min"/>
        <cfvo type="max"/>
        <color rgb="FF638EC6"/>
      </dataBar>
      <extLst>
        <ext xmlns:x14="http://schemas.microsoft.com/office/spreadsheetml/2009/9/main" uri="{B025F937-C7B1-47D3-B67F-A62EFF666E3E}">
          <x14:id>{4C7431ED-E95E-41BB-B0EB-8F085DD19245}</x14:id>
        </ext>
      </extLst>
    </cfRule>
  </conditionalFormatting>
  <conditionalFormatting sqref="H5:H16">
    <cfRule type="dataBar" priority="13">
      <dataBar>
        <cfvo type="min"/>
        <cfvo type="max"/>
        <color rgb="FF638EC6"/>
      </dataBar>
      <extLst>
        <ext xmlns:x14="http://schemas.microsoft.com/office/spreadsheetml/2009/9/main" uri="{B025F937-C7B1-47D3-B67F-A62EFF666E3E}">
          <x14:id>{44C30DD2-D400-4548-9543-D245A2E507FA}</x14:id>
        </ext>
      </extLst>
    </cfRule>
  </conditionalFormatting>
  <conditionalFormatting sqref="I5:I16">
    <cfRule type="dataBar" priority="12">
      <dataBar>
        <cfvo type="min"/>
        <cfvo type="max"/>
        <color rgb="FF638EC6"/>
      </dataBar>
      <extLst>
        <ext xmlns:x14="http://schemas.microsoft.com/office/spreadsheetml/2009/9/main" uri="{B025F937-C7B1-47D3-B67F-A62EFF666E3E}">
          <x14:id>{090EB66D-8A47-42CC-8806-F10491198B33}</x14:id>
        </ext>
      </extLst>
    </cfRule>
  </conditionalFormatting>
  <conditionalFormatting sqref="J5:J16">
    <cfRule type="dataBar" priority="11">
      <dataBar>
        <cfvo type="min"/>
        <cfvo type="max"/>
        <color rgb="FF638EC6"/>
      </dataBar>
      <extLst>
        <ext xmlns:x14="http://schemas.microsoft.com/office/spreadsheetml/2009/9/main" uri="{B025F937-C7B1-47D3-B67F-A62EFF666E3E}">
          <x14:id>{E3F0BD99-AD16-42FF-84AF-E5415DCA1C62}</x14:id>
        </ext>
      </extLst>
    </cfRule>
  </conditionalFormatting>
  <conditionalFormatting sqref="M5:M17">
    <cfRule type="dataBar" priority="10">
      <dataBar>
        <cfvo type="min"/>
        <cfvo type="max"/>
        <color rgb="FF638EC6"/>
      </dataBar>
      <extLst>
        <ext xmlns:x14="http://schemas.microsoft.com/office/spreadsheetml/2009/9/main" uri="{B025F937-C7B1-47D3-B67F-A62EFF666E3E}">
          <x14:id>{AE549279-9D94-4E19-8D58-0F92792B90DA}</x14:id>
        </ext>
      </extLst>
    </cfRule>
  </conditionalFormatting>
  <conditionalFormatting sqref="C17">
    <cfRule type="dataBar" priority="9">
      <dataBar>
        <cfvo type="min"/>
        <cfvo type="max"/>
        <color rgb="FF638EC6"/>
      </dataBar>
      <extLst>
        <ext xmlns:x14="http://schemas.microsoft.com/office/spreadsheetml/2009/9/main" uri="{B025F937-C7B1-47D3-B67F-A62EFF666E3E}">
          <x14:id>{6D648750-6446-46E6-BC05-2682BB5C6558}</x14:id>
        </ext>
      </extLst>
    </cfRule>
  </conditionalFormatting>
  <conditionalFormatting sqref="D17">
    <cfRule type="dataBar" priority="8">
      <dataBar>
        <cfvo type="min"/>
        <cfvo type="max"/>
        <color rgb="FF638EC6"/>
      </dataBar>
      <extLst>
        <ext xmlns:x14="http://schemas.microsoft.com/office/spreadsheetml/2009/9/main" uri="{B025F937-C7B1-47D3-B67F-A62EFF666E3E}">
          <x14:id>{C4CC93DA-47E4-4968-BB6B-2E3E68441126}</x14:id>
        </ext>
      </extLst>
    </cfRule>
  </conditionalFormatting>
  <conditionalFormatting sqref="E17">
    <cfRule type="dataBar" priority="7">
      <dataBar>
        <cfvo type="min"/>
        <cfvo type="max"/>
        <color rgb="FF638EC6"/>
      </dataBar>
      <extLst>
        <ext xmlns:x14="http://schemas.microsoft.com/office/spreadsheetml/2009/9/main" uri="{B025F937-C7B1-47D3-B67F-A62EFF666E3E}">
          <x14:id>{97095B26-0AD5-4AA1-93B2-CFEB3C17F0A5}</x14:id>
        </ext>
      </extLst>
    </cfRule>
  </conditionalFormatting>
  <conditionalFormatting sqref="F17">
    <cfRule type="dataBar" priority="6">
      <dataBar>
        <cfvo type="min"/>
        <cfvo type="max"/>
        <color rgb="FF638EC6"/>
      </dataBar>
      <extLst>
        <ext xmlns:x14="http://schemas.microsoft.com/office/spreadsheetml/2009/9/main" uri="{B025F937-C7B1-47D3-B67F-A62EFF666E3E}">
          <x14:id>{EAFCB385-C4E5-404B-A211-035BF6011BFC}</x14:id>
        </ext>
      </extLst>
    </cfRule>
  </conditionalFormatting>
  <conditionalFormatting sqref="G17">
    <cfRule type="dataBar" priority="5">
      <dataBar>
        <cfvo type="min"/>
        <cfvo type="max"/>
        <color rgb="FF638EC6"/>
      </dataBar>
      <extLst>
        <ext xmlns:x14="http://schemas.microsoft.com/office/spreadsheetml/2009/9/main" uri="{B025F937-C7B1-47D3-B67F-A62EFF666E3E}">
          <x14:id>{AC11A9C0-A3D9-44DF-8536-3104F7573ACC}</x14:id>
        </ext>
      </extLst>
    </cfRule>
  </conditionalFormatting>
  <conditionalFormatting sqref="H17">
    <cfRule type="dataBar" priority="4">
      <dataBar>
        <cfvo type="min"/>
        <cfvo type="max"/>
        <color rgb="FF638EC6"/>
      </dataBar>
      <extLst>
        <ext xmlns:x14="http://schemas.microsoft.com/office/spreadsheetml/2009/9/main" uri="{B025F937-C7B1-47D3-B67F-A62EFF666E3E}">
          <x14:id>{E6BDB77D-2CFC-4DE0-A26D-6A6904988560}</x14:id>
        </ext>
      </extLst>
    </cfRule>
  </conditionalFormatting>
  <conditionalFormatting sqref="I17">
    <cfRule type="dataBar" priority="3">
      <dataBar>
        <cfvo type="min"/>
        <cfvo type="max"/>
        <color rgb="FF638EC6"/>
      </dataBar>
      <extLst>
        <ext xmlns:x14="http://schemas.microsoft.com/office/spreadsheetml/2009/9/main" uri="{B025F937-C7B1-47D3-B67F-A62EFF666E3E}">
          <x14:id>{E75A0B10-4C7E-4866-9583-11F5143BE74E}</x14:id>
        </ext>
      </extLst>
    </cfRule>
  </conditionalFormatting>
  <conditionalFormatting sqref="J17">
    <cfRule type="dataBar" priority="2">
      <dataBar>
        <cfvo type="min"/>
        <cfvo type="max"/>
        <color rgb="FF638EC6"/>
      </dataBar>
      <extLst>
        <ext xmlns:x14="http://schemas.microsoft.com/office/spreadsheetml/2009/9/main" uri="{B025F937-C7B1-47D3-B67F-A62EFF666E3E}">
          <x14:id>{45475182-7437-498C-A83B-31FC8E5509CE}</x14:id>
        </ext>
      </extLst>
    </cfRule>
  </conditionalFormatting>
  <conditionalFormatting sqref="B29:J29">
    <cfRule type="colorScale" priority="1">
      <colorScale>
        <cfvo type="min"/>
        <cfvo type="max"/>
        <color rgb="FFFCFCFF"/>
        <color rgb="FF63BE7B"/>
      </colorScale>
    </cfRule>
  </conditionalFormatting>
  <pageMargins left="0.7" right="0.7" top="0.75" bottom="0.75" header="0.3" footer="0.3"/>
  <pageSetup paperSize="9" orientation="portrait" r:id="rId1"/>
  <drawing r:id="rId2"/>
  <legacyDrawing r:id="rId3"/>
  <extLst>
    <ext xmlns:x14="http://schemas.microsoft.com/office/spreadsheetml/2009/9/main" uri="{78C0D931-6437-407d-A8EE-F0AAD7539E65}">
      <x14:conditionalFormattings>
        <x14:conditionalFormatting xmlns:xm="http://schemas.microsoft.com/office/excel/2006/main">
          <x14:cfRule type="dataBar" id="{BB6FBD31-269C-43B4-948B-1E4005DF99AC}">
            <x14:dataBar minLength="0" maxLength="100" border="1" negativeBarBorderColorSameAsPositive="0">
              <x14:cfvo type="autoMin"/>
              <x14:cfvo type="autoMax"/>
              <x14:borderColor rgb="FF638EC6"/>
              <x14:negativeFillColor rgb="FFFF0000"/>
              <x14:negativeBorderColor rgb="FFFF0000"/>
              <x14:axisColor rgb="FF000000"/>
            </x14:dataBar>
          </x14:cfRule>
          <xm:sqref>B5:B17</xm:sqref>
        </x14:conditionalFormatting>
        <x14:conditionalFormatting xmlns:xm="http://schemas.microsoft.com/office/excel/2006/main">
          <x14:cfRule type="dataBar" id="{F058C354-4F00-4D6D-87E7-428EB4C1463C}">
            <x14:dataBar minLength="0" maxLength="100" border="1" negativeBarBorderColorSameAsPositive="0">
              <x14:cfvo type="autoMin"/>
              <x14:cfvo type="autoMax"/>
              <x14:borderColor rgb="FF638EC6"/>
              <x14:negativeFillColor rgb="FFFF0000"/>
              <x14:negativeBorderColor rgb="FFFF0000"/>
              <x14:axisColor rgb="FF000000"/>
            </x14:dataBar>
          </x14:cfRule>
          <xm:sqref>C5:C16</xm:sqref>
        </x14:conditionalFormatting>
        <x14:conditionalFormatting xmlns:xm="http://schemas.microsoft.com/office/excel/2006/main">
          <x14:cfRule type="dataBar" id="{650BB9E4-817D-4BC1-9E7F-6ECA0AFEF4F0}">
            <x14:dataBar minLength="0" maxLength="100" border="1" negativeBarBorderColorSameAsPositive="0">
              <x14:cfvo type="autoMin"/>
              <x14:cfvo type="autoMax"/>
              <x14:borderColor rgb="FF638EC6"/>
              <x14:negativeFillColor rgb="FFFF0000"/>
              <x14:negativeBorderColor rgb="FFFF0000"/>
              <x14:axisColor rgb="FF000000"/>
            </x14:dataBar>
          </x14:cfRule>
          <xm:sqref>D5:D16</xm:sqref>
        </x14:conditionalFormatting>
        <x14:conditionalFormatting xmlns:xm="http://schemas.microsoft.com/office/excel/2006/main">
          <x14:cfRule type="dataBar" id="{A8B5C346-AD0B-49BC-9F7A-5AA68B24E0FA}">
            <x14:dataBar minLength="0" maxLength="100" border="1" negativeBarBorderColorSameAsPositive="0">
              <x14:cfvo type="autoMin"/>
              <x14:cfvo type="autoMax"/>
              <x14:borderColor rgb="FF638EC6"/>
              <x14:negativeFillColor rgb="FFFF0000"/>
              <x14:negativeBorderColor rgb="FFFF0000"/>
              <x14:axisColor rgb="FF000000"/>
            </x14:dataBar>
          </x14:cfRule>
          <xm:sqref>E5:E16</xm:sqref>
        </x14:conditionalFormatting>
        <x14:conditionalFormatting xmlns:xm="http://schemas.microsoft.com/office/excel/2006/main">
          <x14:cfRule type="dataBar" id="{9F545DF3-FEA9-4EFF-BCDD-7622E3D823A8}">
            <x14:dataBar minLength="0" maxLength="100" border="1" negativeBarBorderColorSameAsPositive="0">
              <x14:cfvo type="autoMin"/>
              <x14:cfvo type="autoMax"/>
              <x14:borderColor rgb="FF638EC6"/>
              <x14:negativeFillColor rgb="FFFF0000"/>
              <x14:negativeBorderColor rgb="FFFF0000"/>
              <x14:axisColor rgb="FF000000"/>
            </x14:dataBar>
          </x14:cfRule>
          <xm:sqref>F5:F16</xm:sqref>
        </x14:conditionalFormatting>
        <x14:conditionalFormatting xmlns:xm="http://schemas.microsoft.com/office/excel/2006/main">
          <x14:cfRule type="dataBar" id="{5C8AAB11-26DF-4B95-8EEE-B83130352262}">
            <x14:dataBar minLength="0" maxLength="100" border="1" negativeBarBorderColorSameAsPositive="0">
              <x14:cfvo type="autoMin"/>
              <x14:cfvo type="autoMax"/>
              <x14:borderColor rgb="FF638EC6"/>
              <x14:negativeFillColor rgb="FFFF0000"/>
              <x14:negativeBorderColor rgb="FFFF0000"/>
              <x14:axisColor rgb="FF000000"/>
            </x14:dataBar>
          </x14:cfRule>
          <xm:sqref>G14:G16</xm:sqref>
        </x14:conditionalFormatting>
        <x14:conditionalFormatting xmlns:xm="http://schemas.microsoft.com/office/excel/2006/main">
          <x14:cfRule type="dataBar" id="{4C7431ED-E95E-41BB-B0EB-8F085DD19245}">
            <x14:dataBar minLength="0" maxLength="100" border="1" negativeBarBorderColorSameAsPositive="0">
              <x14:cfvo type="autoMin"/>
              <x14:cfvo type="autoMax"/>
              <x14:borderColor rgb="FF638EC6"/>
              <x14:negativeFillColor rgb="FFFF0000"/>
              <x14:negativeBorderColor rgb="FFFF0000"/>
              <x14:axisColor rgb="FF000000"/>
            </x14:dataBar>
          </x14:cfRule>
          <xm:sqref>G5:G13</xm:sqref>
        </x14:conditionalFormatting>
        <x14:conditionalFormatting xmlns:xm="http://schemas.microsoft.com/office/excel/2006/main">
          <x14:cfRule type="dataBar" id="{44C30DD2-D400-4548-9543-D245A2E507FA}">
            <x14:dataBar minLength="0" maxLength="100" border="1" negativeBarBorderColorSameAsPositive="0">
              <x14:cfvo type="autoMin"/>
              <x14:cfvo type="autoMax"/>
              <x14:borderColor rgb="FF638EC6"/>
              <x14:negativeFillColor rgb="FFFF0000"/>
              <x14:negativeBorderColor rgb="FFFF0000"/>
              <x14:axisColor rgb="FF000000"/>
            </x14:dataBar>
          </x14:cfRule>
          <xm:sqref>H5:H16</xm:sqref>
        </x14:conditionalFormatting>
        <x14:conditionalFormatting xmlns:xm="http://schemas.microsoft.com/office/excel/2006/main">
          <x14:cfRule type="dataBar" id="{090EB66D-8A47-42CC-8806-F10491198B33}">
            <x14:dataBar minLength="0" maxLength="100" border="1" negativeBarBorderColorSameAsPositive="0">
              <x14:cfvo type="autoMin"/>
              <x14:cfvo type="autoMax"/>
              <x14:borderColor rgb="FF638EC6"/>
              <x14:negativeFillColor rgb="FFFF0000"/>
              <x14:negativeBorderColor rgb="FFFF0000"/>
              <x14:axisColor rgb="FF000000"/>
            </x14:dataBar>
          </x14:cfRule>
          <xm:sqref>I5:I16</xm:sqref>
        </x14:conditionalFormatting>
        <x14:conditionalFormatting xmlns:xm="http://schemas.microsoft.com/office/excel/2006/main">
          <x14:cfRule type="dataBar" id="{E3F0BD99-AD16-42FF-84AF-E5415DCA1C62}">
            <x14:dataBar minLength="0" maxLength="100" border="1" negativeBarBorderColorSameAsPositive="0">
              <x14:cfvo type="autoMin"/>
              <x14:cfvo type="autoMax"/>
              <x14:borderColor rgb="FF638EC6"/>
              <x14:negativeFillColor rgb="FFFF0000"/>
              <x14:negativeBorderColor rgb="FFFF0000"/>
              <x14:axisColor rgb="FF000000"/>
            </x14:dataBar>
          </x14:cfRule>
          <xm:sqref>J5:J16</xm:sqref>
        </x14:conditionalFormatting>
        <x14:conditionalFormatting xmlns:xm="http://schemas.microsoft.com/office/excel/2006/main">
          <x14:cfRule type="dataBar" id="{AE549279-9D94-4E19-8D58-0F92792B90DA}">
            <x14:dataBar minLength="0" maxLength="100" border="1" negativeBarBorderColorSameAsPositive="0">
              <x14:cfvo type="autoMin"/>
              <x14:cfvo type="autoMax"/>
              <x14:borderColor rgb="FF638EC6"/>
              <x14:negativeFillColor rgb="FFFF0000"/>
              <x14:negativeBorderColor rgb="FFFF0000"/>
              <x14:axisColor rgb="FF000000"/>
            </x14:dataBar>
          </x14:cfRule>
          <xm:sqref>M5:M17</xm:sqref>
        </x14:conditionalFormatting>
        <x14:conditionalFormatting xmlns:xm="http://schemas.microsoft.com/office/excel/2006/main">
          <x14:cfRule type="dataBar" id="{6D648750-6446-46E6-BC05-2682BB5C6558}">
            <x14:dataBar minLength="0" maxLength="100" border="1" negativeBarBorderColorSameAsPositive="0">
              <x14:cfvo type="autoMin"/>
              <x14:cfvo type="autoMax"/>
              <x14:borderColor rgb="FF638EC6"/>
              <x14:negativeFillColor rgb="FFFF0000"/>
              <x14:negativeBorderColor rgb="FFFF0000"/>
              <x14:axisColor rgb="FF000000"/>
            </x14:dataBar>
          </x14:cfRule>
          <xm:sqref>C17</xm:sqref>
        </x14:conditionalFormatting>
        <x14:conditionalFormatting xmlns:xm="http://schemas.microsoft.com/office/excel/2006/main">
          <x14:cfRule type="dataBar" id="{C4CC93DA-47E4-4968-BB6B-2E3E68441126}">
            <x14:dataBar minLength="0" maxLength="100" border="1" negativeBarBorderColorSameAsPositive="0">
              <x14:cfvo type="autoMin"/>
              <x14:cfvo type="autoMax"/>
              <x14:borderColor rgb="FF638EC6"/>
              <x14:negativeFillColor rgb="FFFF0000"/>
              <x14:negativeBorderColor rgb="FFFF0000"/>
              <x14:axisColor rgb="FF000000"/>
            </x14:dataBar>
          </x14:cfRule>
          <xm:sqref>D17</xm:sqref>
        </x14:conditionalFormatting>
        <x14:conditionalFormatting xmlns:xm="http://schemas.microsoft.com/office/excel/2006/main">
          <x14:cfRule type="dataBar" id="{97095B26-0AD5-4AA1-93B2-CFEB3C17F0A5}">
            <x14:dataBar minLength="0" maxLength="100" border="1" negativeBarBorderColorSameAsPositive="0">
              <x14:cfvo type="autoMin"/>
              <x14:cfvo type="autoMax"/>
              <x14:borderColor rgb="FF638EC6"/>
              <x14:negativeFillColor rgb="FFFF0000"/>
              <x14:negativeBorderColor rgb="FFFF0000"/>
              <x14:axisColor rgb="FF000000"/>
            </x14:dataBar>
          </x14:cfRule>
          <xm:sqref>E17</xm:sqref>
        </x14:conditionalFormatting>
        <x14:conditionalFormatting xmlns:xm="http://schemas.microsoft.com/office/excel/2006/main">
          <x14:cfRule type="dataBar" id="{EAFCB385-C4E5-404B-A211-035BF6011BFC}">
            <x14:dataBar minLength="0" maxLength="100" border="1" negativeBarBorderColorSameAsPositive="0">
              <x14:cfvo type="autoMin"/>
              <x14:cfvo type="autoMax"/>
              <x14:borderColor rgb="FF638EC6"/>
              <x14:negativeFillColor rgb="FFFF0000"/>
              <x14:negativeBorderColor rgb="FFFF0000"/>
              <x14:axisColor rgb="FF000000"/>
            </x14:dataBar>
          </x14:cfRule>
          <xm:sqref>F17</xm:sqref>
        </x14:conditionalFormatting>
        <x14:conditionalFormatting xmlns:xm="http://schemas.microsoft.com/office/excel/2006/main">
          <x14:cfRule type="dataBar" id="{AC11A9C0-A3D9-44DF-8536-3104F7573ACC}">
            <x14:dataBar minLength="0" maxLength="100" border="1" negativeBarBorderColorSameAsPositive="0">
              <x14:cfvo type="autoMin"/>
              <x14:cfvo type="autoMax"/>
              <x14:borderColor rgb="FF638EC6"/>
              <x14:negativeFillColor rgb="FFFF0000"/>
              <x14:negativeBorderColor rgb="FFFF0000"/>
              <x14:axisColor rgb="FF000000"/>
            </x14:dataBar>
          </x14:cfRule>
          <xm:sqref>G17</xm:sqref>
        </x14:conditionalFormatting>
        <x14:conditionalFormatting xmlns:xm="http://schemas.microsoft.com/office/excel/2006/main">
          <x14:cfRule type="dataBar" id="{E6BDB77D-2CFC-4DE0-A26D-6A6904988560}">
            <x14:dataBar minLength="0" maxLength="100" border="1" negativeBarBorderColorSameAsPositive="0">
              <x14:cfvo type="autoMin"/>
              <x14:cfvo type="autoMax"/>
              <x14:borderColor rgb="FF638EC6"/>
              <x14:negativeFillColor rgb="FFFF0000"/>
              <x14:negativeBorderColor rgb="FFFF0000"/>
              <x14:axisColor rgb="FF000000"/>
            </x14:dataBar>
          </x14:cfRule>
          <xm:sqref>H17</xm:sqref>
        </x14:conditionalFormatting>
        <x14:conditionalFormatting xmlns:xm="http://schemas.microsoft.com/office/excel/2006/main">
          <x14:cfRule type="dataBar" id="{E75A0B10-4C7E-4866-9583-11F5143BE74E}">
            <x14:dataBar minLength="0" maxLength="100" border="1" negativeBarBorderColorSameAsPositive="0">
              <x14:cfvo type="autoMin"/>
              <x14:cfvo type="autoMax"/>
              <x14:borderColor rgb="FF638EC6"/>
              <x14:negativeFillColor rgb="FFFF0000"/>
              <x14:negativeBorderColor rgb="FFFF0000"/>
              <x14:axisColor rgb="FF000000"/>
            </x14:dataBar>
          </x14:cfRule>
          <xm:sqref>I17</xm:sqref>
        </x14:conditionalFormatting>
        <x14:conditionalFormatting xmlns:xm="http://schemas.microsoft.com/office/excel/2006/main">
          <x14:cfRule type="dataBar" id="{45475182-7437-498C-A83B-31FC8E5509CE}">
            <x14:dataBar minLength="0" maxLength="100" border="1" negativeBarBorderColorSameAsPositive="0">
              <x14:cfvo type="autoMin"/>
              <x14:cfvo type="autoMax"/>
              <x14:borderColor rgb="FF638EC6"/>
              <x14:negativeFillColor rgb="FFFF0000"/>
              <x14:negativeBorderColor rgb="FFFF0000"/>
              <x14:axisColor rgb="FF000000"/>
            </x14:dataBar>
          </x14:cfRule>
          <xm:sqref>J17</xm:sqref>
        </x14:conditionalFormatting>
      </x14:conditionalFormatting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T44"/>
  <sheetViews>
    <sheetView tabSelected="1" zoomScale="140" zoomScaleNormal="140" workbookViewId="0">
      <selection activeCell="G10" sqref="G10"/>
    </sheetView>
  </sheetViews>
  <sheetFormatPr defaultRowHeight="12.75" x14ac:dyDescent="0.2"/>
  <cols>
    <col min="1" max="1" width="3.7109375" style="85" customWidth="1"/>
    <col min="2" max="2" width="6.85546875" style="85" customWidth="1"/>
    <col min="3" max="3" width="20.140625" style="85" customWidth="1"/>
    <col min="4" max="4" width="8.140625" style="85" bestFit="1" customWidth="1"/>
    <col min="5" max="5" width="9" style="85" bestFit="1" customWidth="1"/>
    <col min="6" max="8" width="9.140625" style="85"/>
    <col min="9" max="9" width="9.85546875" style="85" customWidth="1"/>
    <col min="10" max="10" width="17.28515625" style="85" bestFit="1" customWidth="1"/>
    <col min="11" max="11" width="12.5703125" style="85" bestFit="1" customWidth="1"/>
    <col min="12" max="12" width="12" style="85" bestFit="1" customWidth="1"/>
    <col min="13" max="13" width="17.7109375" style="85" bestFit="1" customWidth="1"/>
    <col min="14" max="16384" width="9.140625" style="85"/>
  </cols>
  <sheetData>
    <row r="1" spans="3:16" x14ac:dyDescent="0.2">
      <c r="C1" s="94" t="s">
        <v>198</v>
      </c>
    </row>
    <row r="2" spans="3:16" x14ac:dyDescent="0.2">
      <c r="C2" s="94" t="s">
        <v>201</v>
      </c>
      <c r="D2" s="94"/>
      <c r="E2" s="94"/>
      <c r="F2" s="94"/>
      <c r="G2" s="94"/>
    </row>
    <row r="3" spans="3:16" x14ac:dyDescent="0.2">
      <c r="C3" s="86"/>
      <c r="E3" s="85" t="s">
        <v>159</v>
      </c>
      <c r="G3" s="85" t="s">
        <v>159</v>
      </c>
    </row>
    <row r="4" spans="3:16" ht="13.5" thickBot="1" x14ac:dyDescent="0.25">
      <c r="C4" s="88" t="s">
        <v>161</v>
      </c>
      <c r="D4" s="87" t="s">
        <v>160</v>
      </c>
      <c r="E4" s="89" t="s">
        <v>162</v>
      </c>
      <c r="F4" s="90"/>
      <c r="G4" s="89" t="s">
        <v>163</v>
      </c>
    </row>
    <row r="6" spans="3:16" ht="15" x14ac:dyDescent="0.25">
      <c r="C6" s="92" t="s">
        <v>164</v>
      </c>
      <c r="D6" s="85">
        <v>2012</v>
      </c>
      <c r="F6" s="93">
        <f>K9</f>
        <v>1</v>
      </c>
      <c r="H6" s="93">
        <f>K22</f>
        <v>1</v>
      </c>
      <c r="J6" s="24" t="str">
        <f>'udv ownership DB '!AW61</f>
        <v>Detached Buildings</v>
      </c>
      <c r="K6"/>
      <c r="L6"/>
      <c r="M6"/>
      <c r="N6"/>
    </row>
    <row r="7" spans="3:16" ht="15" x14ac:dyDescent="0.25">
      <c r="C7" s="92" t="s">
        <v>164</v>
      </c>
      <c r="D7" s="85">
        <v>2015</v>
      </c>
      <c r="F7" s="93">
        <f>L9</f>
        <v>1.0922346014435205</v>
      </c>
      <c r="H7" s="93">
        <f>L22</f>
        <v>1.0676388341949077</v>
      </c>
      <c r="J7" s="37" t="str">
        <f>'udv ownership DB '!AW62</f>
        <v>Development in the efficiency from 2012</v>
      </c>
      <c r="K7"/>
      <c r="L7"/>
      <c r="M7"/>
      <c r="N7"/>
    </row>
    <row r="8" spans="3:16" ht="15" x14ac:dyDescent="0.25">
      <c r="C8" s="92" t="s">
        <v>164</v>
      </c>
      <c r="D8" s="85">
        <v>2020</v>
      </c>
      <c r="F8" s="93">
        <f>M9</f>
        <v>1.2081251100580939</v>
      </c>
      <c r="H8" s="93">
        <f>M22</f>
        <v>1.1553700571456329</v>
      </c>
      <c r="J8" t="str">
        <f>'udv ownership DB '!AW63</f>
        <v>[kST/MWh]/[kST/MWh]</v>
      </c>
      <c r="K8">
        <f>'udv ownership DB '!AX63</f>
        <v>2012</v>
      </c>
      <c r="L8">
        <f>'udv ownership DB '!AY63</f>
        <v>2015</v>
      </c>
      <c r="M8">
        <f>'udv ownership DB '!AZ63</f>
        <v>2020</v>
      </c>
      <c r="N8">
        <f>'udv ownership DB '!BC63</f>
        <v>2035</v>
      </c>
      <c r="O8">
        <f>'udv ownership DB '!BF63</f>
        <v>2050</v>
      </c>
      <c r="P8"/>
    </row>
    <row r="9" spans="3:16" ht="15" x14ac:dyDescent="0.25">
      <c r="C9" s="92" t="s">
        <v>164</v>
      </c>
      <c r="D9" s="85">
        <v>2035</v>
      </c>
      <c r="F9" s="93">
        <f>N9</f>
        <v>1.4551853934671191</v>
      </c>
      <c r="H9" s="93">
        <f>N22</f>
        <v>1.3382163838605849</v>
      </c>
      <c r="J9" s="8" t="str">
        <f>'udv ownership DB '!AW64</f>
        <v>Computers</v>
      </c>
      <c r="K9" s="78">
        <f>'udv ownership DB '!AX64</f>
        <v>1</v>
      </c>
      <c r="L9" s="78">
        <f>'udv ownership DB '!AY64</f>
        <v>1.0922346014435205</v>
      </c>
      <c r="M9" s="78">
        <f>'udv ownership DB '!AZ64</f>
        <v>1.2081251100580939</v>
      </c>
      <c r="N9" s="78">
        <f>'udv ownership DB '!BC64</f>
        <v>1.4551853934671191</v>
      </c>
      <c r="O9" s="78">
        <f>'udv ownership DB '!BF64</f>
        <v>1.5956643904928598</v>
      </c>
      <c r="P9" s="78"/>
    </row>
    <row r="10" spans="3:16" ht="15" x14ac:dyDescent="0.25">
      <c r="C10" s="92" t="s">
        <v>164</v>
      </c>
      <c r="D10" s="85">
        <v>2050</v>
      </c>
      <c r="F10" s="93">
        <f>O9</f>
        <v>1.5956643904928598</v>
      </c>
      <c r="H10" s="93">
        <f>O22</f>
        <v>1.4392191648028481</v>
      </c>
      <c r="J10" s="8" t="str">
        <f>'udv ownership DB '!AW65</f>
        <v>Cooking</v>
      </c>
      <c r="K10" s="78">
        <f>'udv ownership DB '!AX65</f>
        <v>1</v>
      </c>
      <c r="L10" s="78">
        <f>'udv ownership DB '!AY65</f>
        <v>1.0293050516534277</v>
      </c>
      <c r="M10" s="78">
        <f>'udv ownership DB '!AZ65</f>
        <v>1.0767103114475305</v>
      </c>
      <c r="N10" s="78">
        <f>'udv ownership DB '!BC65</f>
        <v>1.1579034461532174</v>
      </c>
      <c r="O10" s="78">
        <f>'udv ownership DB '!BF65</f>
        <v>1.1738661511728654</v>
      </c>
      <c r="P10" s="78"/>
    </row>
    <row r="11" spans="3:16" ht="15" x14ac:dyDescent="0.25">
      <c r="C11" s="92" t="s">
        <v>165</v>
      </c>
      <c r="D11" s="85">
        <v>2012</v>
      </c>
      <c r="F11" s="93">
        <f>K10</f>
        <v>1</v>
      </c>
      <c r="H11" s="93">
        <f>K23</f>
        <v>1</v>
      </c>
      <c r="J11" s="8" t="str">
        <f>'udv ownership DB '!AW66</f>
        <v>Entertainment</v>
      </c>
      <c r="K11" s="78">
        <f>'udv ownership DB '!AX66</f>
        <v>1</v>
      </c>
      <c r="L11" s="78">
        <f>'udv ownership DB '!AY66</f>
        <v>1.0609648280966959</v>
      </c>
      <c r="M11" s="78">
        <f>'udv ownership DB '!AZ66</f>
        <v>1.1475682327856527</v>
      </c>
      <c r="N11" s="78">
        <f>'udv ownership DB '!BC66</f>
        <v>1.2701515437403041</v>
      </c>
      <c r="O11" s="78">
        <f>'udv ownership DB '!BF66</f>
        <v>1.4030444785119536</v>
      </c>
      <c r="P11" s="78"/>
    </row>
    <row r="12" spans="3:16" ht="15" x14ac:dyDescent="0.25">
      <c r="C12" s="92" t="s">
        <v>165</v>
      </c>
      <c r="D12" s="85">
        <v>2015</v>
      </c>
      <c r="F12" s="93">
        <f>L10</f>
        <v>1.0293050516534277</v>
      </c>
      <c r="H12" s="93">
        <f>L23</f>
        <v>1.018769329934698</v>
      </c>
      <c r="J12" s="8" t="str">
        <f>'udv ownership DB '!AW67</f>
        <v>Lighting</v>
      </c>
      <c r="K12" s="78">
        <f>'udv ownership DB '!AX67</f>
        <v>1</v>
      </c>
      <c r="L12" s="78">
        <f>'udv ownership DB '!AY67</f>
        <v>1.2102865815785908</v>
      </c>
      <c r="M12" s="78">
        <f>'udv ownership DB '!AZ67</f>
        <v>1.2585492752585017</v>
      </c>
      <c r="N12" s="78">
        <f>'udv ownership DB '!BC67</f>
        <v>1.6274692162731652</v>
      </c>
      <c r="O12" s="78">
        <f>'udv ownership DB '!BF67</f>
        <v>1.9012411315334643</v>
      </c>
      <c r="P12" s="78"/>
    </row>
    <row r="13" spans="3:16" ht="15" x14ac:dyDescent="0.25">
      <c r="C13" s="92" t="s">
        <v>165</v>
      </c>
      <c r="D13" s="85">
        <v>2020</v>
      </c>
      <c r="F13" s="93">
        <f>M10</f>
        <v>1.0767103114475305</v>
      </c>
      <c r="H13" s="93">
        <f>M23</f>
        <v>1.0439154793920637</v>
      </c>
      <c r="J13" s="8" t="str">
        <f>'udv ownership DB '!AW68</f>
        <v xml:space="preserve">Miscellaneous  </v>
      </c>
      <c r="K13" s="78">
        <f>'udv ownership DB '!AX68</f>
        <v>1</v>
      </c>
      <c r="L13" s="78">
        <f>'udv ownership DB '!AY68</f>
        <v>1.0719218090277778</v>
      </c>
      <c r="M13" s="78">
        <f>'udv ownership DB '!AZ68</f>
        <v>1.232402689939367</v>
      </c>
      <c r="N13" s="78">
        <f>'udv ownership DB '!BC68</f>
        <v>2.1056032335566903</v>
      </c>
      <c r="O13" s="78">
        <f>'udv ownership DB '!BF68</f>
        <v>3.9433699620168672</v>
      </c>
      <c r="P13" s="78"/>
    </row>
    <row r="14" spans="3:16" ht="15" x14ac:dyDescent="0.25">
      <c r="C14" s="92" t="s">
        <v>165</v>
      </c>
      <c r="D14" s="85">
        <v>2035</v>
      </c>
      <c r="F14" s="93">
        <f>N10</f>
        <v>1.1579034461532174</v>
      </c>
      <c r="H14" s="93">
        <f>N23</f>
        <v>1.128608873788544</v>
      </c>
      <c r="J14" s="8" t="str">
        <f>'udv ownership DB '!AW69</f>
        <v>Refrigeration</v>
      </c>
      <c r="K14" s="78">
        <f>'udv ownership DB '!AX69</f>
        <v>1</v>
      </c>
      <c r="L14" s="78">
        <f>'udv ownership DB '!AY69</f>
        <v>1.139058887673295</v>
      </c>
      <c r="M14" s="78">
        <f>'udv ownership DB '!AZ69</f>
        <v>1.3383363997160582</v>
      </c>
      <c r="N14" s="78">
        <f>'udv ownership DB '!BC69</f>
        <v>1.5087249352707006</v>
      </c>
      <c r="O14" s="78">
        <f>'udv ownership DB '!BF69</f>
        <v>1.5038992517729026</v>
      </c>
      <c r="P14" s="78"/>
    </row>
    <row r="15" spans="3:16" ht="15" x14ac:dyDescent="0.25">
      <c r="C15" s="92" t="s">
        <v>165</v>
      </c>
      <c r="D15" s="85">
        <v>2050</v>
      </c>
      <c r="F15" s="93">
        <f>O10</f>
        <v>1.1738661511728654</v>
      </c>
      <c r="H15" s="93">
        <f>O23</f>
        <v>1.1843424286076993</v>
      </c>
      <c r="J15" s="8" t="str">
        <f>'udv ownership DB '!AW70</f>
        <v>Washing</v>
      </c>
      <c r="K15" s="78">
        <f>'udv ownership DB '!AX70</f>
        <v>1</v>
      </c>
      <c r="L15" s="78">
        <f>'udv ownership DB '!AY70</f>
        <v>1.0251516530082372</v>
      </c>
      <c r="M15" s="78">
        <f>'udv ownership DB '!AZ70</f>
        <v>1.0610483684459686</v>
      </c>
      <c r="N15" s="78">
        <f>'udv ownership DB '!BC70</f>
        <v>1.1166056574647742</v>
      </c>
      <c r="O15" s="78">
        <f>'udv ownership DB '!BF70</f>
        <v>1.1384920164419075</v>
      </c>
      <c r="P15" s="78"/>
    </row>
    <row r="16" spans="3:16" x14ac:dyDescent="0.2">
      <c r="C16" s="92" t="s">
        <v>166</v>
      </c>
      <c r="D16" s="85">
        <v>2012</v>
      </c>
      <c r="F16" s="93">
        <f>K11</f>
        <v>1</v>
      </c>
      <c r="H16" s="93">
        <f>K24</f>
        <v>1</v>
      </c>
      <c r="J16" s="91"/>
    </row>
    <row r="17" spans="3:20" x14ac:dyDescent="0.2">
      <c r="C17" s="92" t="s">
        <v>166</v>
      </c>
      <c r="D17" s="85">
        <v>2015</v>
      </c>
      <c r="F17" s="93">
        <f>L11</f>
        <v>1.0609648280966959</v>
      </c>
      <c r="H17" s="93">
        <f>L24</f>
        <v>1.0173804628409673</v>
      </c>
      <c r="J17" s="91"/>
    </row>
    <row r="18" spans="3:20" x14ac:dyDescent="0.2">
      <c r="C18" s="92" t="s">
        <v>166</v>
      </c>
      <c r="D18" s="85">
        <v>2020</v>
      </c>
      <c r="F18" s="93">
        <f>M11</f>
        <v>1.1475682327856527</v>
      </c>
      <c r="H18" s="93">
        <f>M24</f>
        <v>1.0755081918002631</v>
      </c>
    </row>
    <row r="19" spans="3:20" x14ac:dyDescent="0.2">
      <c r="C19" s="92" t="s">
        <v>166</v>
      </c>
      <c r="D19" s="85">
        <v>2035</v>
      </c>
      <c r="F19" s="93">
        <f>N11</f>
        <v>1.2701515437403041</v>
      </c>
      <c r="H19" s="93">
        <f>N24</f>
        <v>1.3242321204762744</v>
      </c>
      <c r="J19" s="91" t="str">
        <f>'udv ownership MB'!AW61</f>
        <v>Multi storey buildings</v>
      </c>
    </row>
    <row r="20" spans="3:20" x14ac:dyDescent="0.2">
      <c r="C20" s="92" t="s">
        <v>166</v>
      </c>
      <c r="D20" s="85">
        <v>2050</v>
      </c>
      <c r="F20" s="93">
        <f>O11</f>
        <v>1.4030444785119536</v>
      </c>
      <c r="H20" s="93">
        <f>O24</f>
        <v>1.6766474763468822</v>
      </c>
      <c r="J20" s="91" t="str">
        <f>'udv ownership MB'!AW62</f>
        <v>Development in the efficiency from 2012</v>
      </c>
    </row>
    <row r="21" spans="3:20" ht="15" x14ac:dyDescent="0.25">
      <c r="C21" s="92" t="s">
        <v>167</v>
      </c>
      <c r="D21" s="85">
        <v>2012</v>
      </c>
      <c r="F21" s="93">
        <f>K12</f>
        <v>1</v>
      </c>
      <c r="H21" s="93">
        <f>K25</f>
        <v>1</v>
      </c>
      <c r="J21" t="str">
        <f>'udv ownership MB'!AW63</f>
        <v>[kST/MWh]/[kST/MWh]</v>
      </c>
      <c r="K21">
        <f>'udv ownership MB'!AX63</f>
        <v>2012</v>
      </c>
      <c r="L21">
        <f>'udv ownership MB'!AY63</f>
        <v>2015</v>
      </c>
      <c r="M21">
        <f>'udv ownership MB'!AZ63</f>
        <v>2020</v>
      </c>
      <c r="N21">
        <f>'udv ownership MB'!BC63</f>
        <v>2035</v>
      </c>
      <c r="O21">
        <f>'udv ownership MB'!BF63</f>
        <v>2050</v>
      </c>
      <c r="Q21"/>
      <c r="R21"/>
      <c r="T21"/>
    </row>
    <row r="22" spans="3:20" ht="15" x14ac:dyDescent="0.25">
      <c r="C22" s="92" t="s">
        <v>167</v>
      </c>
      <c r="D22" s="85">
        <v>2015</v>
      </c>
      <c r="F22" s="93">
        <f>L12</f>
        <v>1.2102865815785908</v>
      </c>
      <c r="H22" s="93">
        <f>L25</f>
        <v>1.1611820474015488</v>
      </c>
      <c r="J22" s="8" t="str">
        <f>'udv ownership MB'!AW64</f>
        <v>Computers</v>
      </c>
      <c r="K22" s="78">
        <f>'udv ownership MB'!AX64</f>
        <v>1</v>
      </c>
      <c r="L22" s="78">
        <f>'udv ownership MB'!AY64</f>
        <v>1.0676388341949077</v>
      </c>
      <c r="M22" s="78">
        <f>'udv ownership MB'!AZ64</f>
        <v>1.1553700571456329</v>
      </c>
      <c r="N22" s="78">
        <f>'udv ownership MB'!BC64</f>
        <v>1.3382163838605849</v>
      </c>
      <c r="O22" s="78">
        <f>'udv ownership MB'!BF64</f>
        <v>1.4392191648028481</v>
      </c>
      <c r="Q22" s="78"/>
      <c r="R22" s="78"/>
      <c r="T22" s="78"/>
    </row>
    <row r="23" spans="3:20" ht="15" x14ac:dyDescent="0.25">
      <c r="C23" s="92" t="s">
        <v>167</v>
      </c>
      <c r="D23" s="85">
        <v>2020</v>
      </c>
      <c r="F23" s="93">
        <f>M12</f>
        <v>1.2585492752585017</v>
      </c>
      <c r="H23" s="93">
        <f>M25</f>
        <v>1.2553217877827083</v>
      </c>
      <c r="J23" s="8" t="str">
        <f>'udv ownership MB'!AW65</f>
        <v>Cooking</v>
      </c>
      <c r="K23" s="78">
        <f>'udv ownership MB'!AX65</f>
        <v>1</v>
      </c>
      <c r="L23" s="78">
        <f>'udv ownership MB'!AY65</f>
        <v>1.018769329934698</v>
      </c>
      <c r="M23" s="78">
        <f>'udv ownership MB'!AZ65</f>
        <v>1.0439154793920637</v>
      </c>
      <c r="N23" s="78">
        <f>'udv ownership MB'!BC65</f>
        <v>1.128608873788544</v>
      </c>
      <c r="O23" s="78">
        <f>'udv ownership MB'!BF65</f>
        <v>1.1843424286076993</v>
      </c>
      <c r="Q23" s="78"/>
      <c r="R23" s="78"/>
      <c r="T23" s="78"/>
    </row>
    <row r="24" spans="3:20" ht="15" x14ac:dyDescent="0.25">
      <c r="C24" s="92" t="s">
        <v>167</v>
      </c>
      <c r="D24" s="85">
        <v>2035</v>
      </c>
      <c r="F24" s="93">
        <f>N12</f>
        <v>1.6274692162731652</v>
      </c>
      <c r="H24" s="93">
        <f>N25</f>
        <v>1.6543772836823771</v>
      </c>
      <c r="J24" s="8" t="str">
        <f>'udv ownership MB'!AW66</f>
        <v>Entertainment</v>
      </c>
      <c r="K24" s="78">
        <f>'udv ownership MB'!AX66</f>
        <v>1</v>
      </c>
      <c r="L24" s="78">
        <f>'udv ownership MB'!AY66</f>
        <v>1.0173804628409673</v>
      </c>
      <c r="M24" s="78">
        <f>'udv ownership MB'!AZ66</f>
        <v>1.0755081918002631</v>
      </c>
      <c r="N24" s="78">
        <f>'udv ownership MB'!BC66</f>
        <v>1.3242321204762744</v>
      </c>
      <c r="O24" s="78">
        <f>'udv ownership MB'!BF66</f>
        <v>1.6766474763468822</v>
      </c>
      <c r="Q24" s="78"/>
      <c r="R24" s="78"/>
      <c r="T24" s="78"/>
    </row>
    <row r="25" spans="3:20" ht="15" x14ac:dyDescent="0.25">
      <c r="C25" s="92" t="s">
        <v>167</v>
      </c>
      <c r="D25" s="85">
        <v>2050</v>
      </c>
      <c r="F25" s="93">
        <f>O12</f>
        <v>1.9012411315334643</v>
      </c>
      <c r="H25" s="93">
        <f>O25</f>
        <v>1.9364140125242728</v>
      </c>
      <c r="J25" s="8" t="str">
        <f>'udv ownership MB'!AW67</f>
        <v>Lighting</v>
      </c>
      <c r="K25" s="78">
        <f>'udv ownership MB'!AX67</f>
        <v>1</v>
      </c>
      <c r="L25" s="78">
        <f>'udv ownership MB'!AY67</f>
        <v>1.1611820474015488</v>
      </c>
      <c r="M25" s="78">
        <f>'udv ownership MB'!AZ67</f>
        <v>1.2553217877827083</v>
      </c>
      <c r="N25" s="78">
        <f>'udv ownership MB'!BC67</f>
        <v>1.6543772836823771</v>
      </c>
      <c r="O25" s="78">
        <f>'udv ownership MB'!BF67</f>
        <v>1.9364140125242728</v>
      </c>
      <c r="Q25" s="78"/>
      <c r="R25" s="78"/>
      <c r="T25" s="78"/>
    </row>
    <row r="26" spans="3:20" ht="15" x14ac:dyDescent="0.25">
      <c r="C26" s="92" t="s">
        <v>168</v>
      </c>
      <c r="D26" s="85">
        <v>2012</v>
      </c>
      <c r="F26" s="93">
        <f>K13</f>
        <v>1</v>
      </c>
      <c r="H26" s="93">
        <f>K26</f>
        <v>1</v>
      </c>
      <c r="J26" s="8" t="str">
        <f>'udv ownership MB'!AW68</f>
        <v xml:space="preserve">Miscellaneous  </v>
      </c>
      <c r="K26" s="78">
        <f>'udv ownership MB'!AX68</f>
        <v>1</v>
      </c>
      <c r="L26" s="78">
        <f>'udv ownership MB'!AY68</f>
        <v>1.0719218090277778</v>
      </c>
      <c r="M26" s="78">
        <f>'udv ownership MB'!AZ68</f>
        <v>1.232402689939367</v>
      </c>
      <c r="N26" s="78">
        <f>'udv ownership MB'!BC68</f>
        <v>2.1056032335566903</v>
      </c>
      <c r="O26" s="78">
        <f>'udv ownership MB'!BF68</f>
        <v>3.9433699620168672</v>
      </c>
      <c r="Q26" s="78"/>
      <c r="R26" s="78"/>
      <c r="T26" s="78"/>
    </row>
    <row r="27" spans="3:20" ht="15" x14ac:dyDescent="0.25">
      <c r="C27" s="92" t="s">
        <v>168</v>
      </c>
      <c r="D27" s="85">
        <v>2015</v>
      </c>
      <c r="F27" s="93">
        <f>L13</f>
        <v>1.0719218090277778</v>
      </c>
      <c r="H27" s="93">
        <f>L26</f>
        <v>1.0719218090277778</v>
      </c>
      <c r="J27" s="8" t="str">
        <f>'udv ownership MB'!AW69</f>
        <v>Refrigeration</v>
      </c>
      <c r="K27" s="78">
        <f>'udv ownership MB'!AX69</f>
        <v>1</v>
      </c>
      <c r="L27" s="78">
        <f>'udv ownership MB'!AY69</f>
        <v>1.1230725568844278</v>
      </c>
      <c r="M27" s="78">
        <f>'udv ownership MB'!AZ69</f>
        <v>1.2986730674071172</v>
      </c>
      <c r="N27" s="78">
        <f>'udv ownership MB'!BC69</f>
        <v>1.4656708587640415</v>
      </c>
      <c r="O27" s="78">
        <f>'udv ownership MB'!BF69</f>
        <v>1.4716104531335674</v>
      </c>
      <c r="Q27" s="78"/>
      <c r="R27" s="78"/>
      <c r="T27" s="78"/>
    </row>
    <row r="28" spans="3:20" ht="15" x14ac:dyDescent="0.25">
      <c r="C28" s="92" t="s">
        <v>168</v>
      </c>
      <c r="D28" s="85">
        <v>2020</v>
      </c>
      <c r="F28" s="93">
        <f>M13</f>
        <v>1.232402689939367</v>
      </c>
      <c r="H28" s="93">
        <f>M26</f>
        <v>1.232402689939367</v>
      </c>
      <c r="J28" s="8" t="str">
        <f>'udv ownership MB'!AW70</f>
        <v>Washing</v>
      </c>
      <c r="K28" s="78">
        <f>'udv ownership MB'!AX70</f>
        <v>1</v>
      </c>
      <c r="L28" s="78">
        <f>'udv ownership MB'!AY70</f>
        <v>1.0496533083934763</v>
      </c>
      <c r="M28" s="78">
        <f>'udv ownership MB'!AZ70</f>
        <v>1.1208060463463823</v>
      </c>
      <c r="N28" s="78">
        <f>'udv ownership MB'!BC70</f>
        <v>1.2796745909679561</v>
      </c>
      <c r="O28" s="78">
        <f>'udv ownership MB'!BF70</f>
        <v>1.3737776774946981</v>
      </c>
      <c r="Q28" s="78"/>
      <c r="R28" s="78"/>
      <c r="T28" s="78"/>
    </row>
    <row r="29" spans="3:20" x14ac:dyDescent="0.2">
      <c r="C29" s="92" t="s">
        <v>168</v>
      </c>
      <c r="D29" s="85">
        <v>2035</v>
      </c>
      <c r="F29" s="93">
        <f>N13</f>
        <v>2.1056032335566903</v>
      </c>
      <c r="H29" s="93">
        <f>N26</f>
        <v>2.1056032335566903</v>
      </c>
    </row>
    <row r="30" spans="3:20" x14ac:dyDescent="0.2">
      <c r="C30" s="92" t="s">
        <v>168</v>
      </c>
      <c r="D30" s="85">
        <v>2050</v>
      </c>
      <c r="F30" s="93">
        <f>O13</f>
        <v>3.9433699620168672</v>
      </c>
      <c r="H30" s="93">
        <f>O26</f>
        <v>3.9433699620168672</v>
      </c>
    </row>
    <row r="31" spans="3:20" x14ac:dyDescent="0.2">
      <c r="C31" s="92" t="s">
        <v>169</v>
      </c>
      <c r="D31" s="85">
        <v>2012</v>
      </c>
      <c r="F31" s="93">
        <f>K14</f>
        <v>1</v>
      </c>
      <c r="H31" s="93">
        <f>K27</f>
        <v>1</v>
      </c>
    </row>
    <row r="32" spans="3:20" x14ac:dyDescent="0.2">
      <c r="C32" s="92" t="s">
        <v>169</v>
      </c>
      <c r="D32" s="85">
        <v>2015</v>
      </c>
      <c r="F32" s="93">
        <f>L14</f>
        <v>1.139058887673295</v>
      </c>
      <c r="H32" s="93">
        <f>L27</f>
        <v>1.1230725568844278</v>
      </c>
    </row>
    <row r="33" spans="3:8" x14ac:dyDescent="0.2">
      <c r="C33" s="92" t="s">
        <v>169</v>
      </c>
      <c r="D33" s="85">
        <v>2020</v>
      </c>
      <c r="F33" s="93">
        <f>M14</f>
        <v>1.3383363997160582</v>
      </c>
      <c r="H33" s="93">
        <f>M27</f>
        <v>1.2986730674071172</v>
      </c>
    </row>
    <row r="34" spans="3:8" x14ac:dyDescent="0.2">
      <c r="C34" s="92" t="s">
        <v>169</v>
      </c>
      <c r="D34" s="85">
        <v>2035</v>
      </c>
      <c r="F34" s="93">
        <f>N14</f>
        <v>1.5087249352707006</v>
      </c>
      <c r="H34" s="93">
        <f>N27</f>
        <v>1.4656708587640415</v>
      </c>
    </row>
    <row r="35" spans="3:8" x14ac:dyDescent="0.2">
      <c r="C35" s="92" t="s">
        <v>169</v>
      </c>
      <c r="D35" s="85">
        <v>2050</v>
      </c>
      <c r="F35" s="93">
        <f>O14</f>
        <v>1.5038992517729026</v>
      </c>
      <c r="H35" s="93">
        <f>O27</f>
        <v>1.4716104531335674</v>
      </c>
    </row>
    <row r="36" spans="3:8" x14ac:dyDescent="0.2">
      <c r="C36" s="92" t="s">
        <v>170</v>
      </c>
      <c r="D36" s="85">
        <v>2012</v>
      </c>
      <c r="F36" s="93">
        <f>K15</f>
        <v>1</v>
      </c>
      <c r="H36" s="93">
        <f>K28</f>
        <v>1</v>
      </c>
    </row>
    <row r="37" spans="3:8" x14ac:dyDescent="0.2">
      <c r="C37" s="92" t="s">
        <v>170</v>
      </c>
      <c r="D37" s="85">
        <v>2015</v>
      </c>
      <c r="F37" s="93">
        <f>L15</f>
        <v>1.0251516530082372</v>
      </c>
      <c r="H37" s="93">
        <f>L28</f>
        <v>1.0496533083934763</v>
      </c>
    </row>
    <row r="38" spans="3:8" x14ac:dyDescent="0.2">
      <c r="C38" s="92" t="s">
        <v>170</v>
      </c>
      <c r="D38" s="85">
        <v>2020</v>
      </c>
      <c r="F38" s="93">
        <f>M15</f>
        <v>1.0610483684459686</v>
      </c>
      <c r="H38" s="93">
        <f>M28</f>
        <v>1.1208060463463823</v>
      </c>
    </row>
    <row r="39" spans="3:8" x14ac:dyDescent="0.2">
      <c r="C39" s="92" t="s">
        <v>170</v>
      </c>
      <c r="D39" s="85">
        <v>2035</v>
      </c>
      <c r="F39" s="93">
        <f>N15</f>
        <v>1.1166056574647742</v>
      </c>
      <c r="H39" s="93">
        <f>N28</f>
        <v>1.2796745909679561</v>
      </c>
    </row>
    <row r="40" spans="3:8" x14ac:dyDescent="0.2">
      <c r="C40" s="92" t="s">
        <v>170</v>
      </c>
      <c r="D40" s="85">
        <v>2050</v>
      </c>
      <c r="F40" s="93">
        <f>O15</f>
        <v>1.1384920164419075</v>
      </c>
      <c r="H40" s="93">
        <f>O28</f>
        <v>1.3737776774946981</v>
      </c>
    </row>
    <row r="41" spans="3:8" x14ac:dyDescent="0.2">
      <c r="G41" s="93"/>
    </row>
    <row r="42" spans="3:8" x14ac:dyDescent="0.2">
      <c r="G42" s="93"/>
    </row>
    <row r="43" spans="3:8" x14ac:dyDescent="0.2">
      <c r="G43" s="93"/>
    </row>
    <row r="44" spans="3:8" x14ac:dyDescent="0.2">
      <c r="G44" s="93"/>
    </row>
  </sheetData>
  <conditionalFormatting sqref="J6">
    <cfRule type="colorScale" priority="15">
      <colorScale>
        <cfvo type="min"/>
        <cfvo type="max"/>
        <color rgb="FFFCFCFF"/>
        <color rgb="FFF8696B"/>
      </colorScale>
    </cfRule>
  </conditionalFormatting>
  <conditionalFormatting sqref="K9:P9">
    <cfRule type="colorScale" priority="215">
      <colorScale>
        <cfvo type="min"/>
        <cfvo type="max"/>
        <color rgb="FFFCFCFF"/>
        <color rgb="FFF8696B"/>
      </colorScale>
    </cfRule>
  </conditionalFormatting>
  <conditionalFormatting sqref="K10:P10">
    <cfRule type="colorScale" priority="217">
      <colorScale>
        <cfvo type="min"/>
        <cfvo type="max"/>
        <color rgb="FFFCFCFF"/>
        <color rgb="FFF8696B"/>
      </colorScale>
    </cfRule>
  </conditionalFormatting>
  <conditionalFormatting sqref="K11:P11">
    <cfRule type="colorScale" priority="219">
      <colorScale>
        <cfvo type="min"/>
        <cfvo type="max"/>
        <color rgb="FFFCFCFF"/>
        <color rgb="FFF8696B"/>
      </colorScale>
    </cfRule>
  </conditionalFormatting>
  <conditionalFormatting sqref="K12:P12">
    <cfRule type="colorScale" priority="221">
      <colorScale>
        <cfvo type="min"/>
        <cfvo type="max"/>
        <color rgb="FFFCFCFF"/>
        <color rgb="FFF8696B"/>
      </colorScale>
    </cfRule>
  </conditionalFormatting>
  <conditionalFormatting sqref="K13:P13">
    <cfRule type="colorScale" priority="223">
      <colorScale>
        <cfvo type="min"/>
        <cfvo type="max"/>
        <color rgb="FFFCFCFF"/>
        <color rgb="FFF8696B"/>
      </colorScale>
    </cfRule>
  </conditionalFormatting>
  <conditionalFormatting sqref="K14:P14">
    <cfRule type="colorScale" priority="225">
      <colorScale>
        <cfvo type="min"/>
        <cfvo type="max"/>
        <color rgb="FFFCFCFF"/>
        <color rgb="FFF8696B"/>
      </colorScale>
    </cfRule>
  </conditionalFormatting>
  <conditionalFormatting sqref="K15:P15">
    <cfRule type="colorScale" priority="227">
      <colorScale>
        <cfvo type="min"/>
        <cfvo type="max"/>
        <color rgb="FFFCFCFF"/>
        <color rgb="FFF8696B"/>
      </colorScale>
    </cfRule>
  </conditionalFormatting>
  <conditionalFormatting sqref="Q22:R22 T22 K22:O22">
    <cfRule type="colorScale" priority="1">
      <colorScale>
        <cfvo type="min"/>
        <cfvo type="max"/>
        <color rgb="FFFCFCFF"/>
        <color rgb="FFF8696B"/>
      </colorScale>
    </cfRule>
  </conditionalFormatting>
  <conditionalFormatting sqref="Q23:R23 T23 K23:O23">
    <cfRule type="colorScale" priority="2">
      <colorScale>
        <cfvo type="min"/>
        <cfvo type="max"/>
        <color rgb="FFFCFCFF"/>
        <color rgb="FFF8696B"/>
      </colorScale>
    </cfRule>
  </conditionalFormatting>
  <conditionalFormatting sqref="Q24:R24 T24 K24:O24">
    <cfRule type="colorScale" priority="3">
      <colorScale>
        <cfvo type="min"/>
        <cfvo type="max"/>
        <color rgb="FFFCFCFF"/>
        <color rgb="FFF8696B"/>
      </colorScale>
    </cfRule>
  </conditionalFormatting>
  <conditionalFormatting sqref="Q25:R25 T25 K25:O25">
    <cfRule type="colorScale" priority="4">
      <colorScale>
        <cfvo type="min"/>
        <cfvo type="max"/>
        <color rgb="FFFCFCFF"/>
        <color rgb="FFF8696B"/>
      </colorScale>
    </cfRule>
  </conditionalFormatting>
  <conditionalFormatting sqref="Q26:R26 T26 K26:O26">
    <cfRule type="colorScale" priority="5">
      <colorScale>
        <cfvo type="min"/>
        <cfvo type="max"/>
        <color rgb="FFFCFCFF"/>
        <color rgb="FFF8696B"/>
      </colorScale>
    </cfRule>
  </conditionalFormatting>
  <conditionalFormatting sqref="Q27:R27 T27 K27:O27">
    <cfRule type="colorScale" priority="6">
      <colorScale>
        <cfvo type="min"/>
        <cfvo type="max"/>
        <color rgb="FFFCFCFF"/>
        <color rgb="FFF8696B"/>
      </colorScale>
    </cfRule>
  </conditionalFormatting>
  <conditionalFormatting sqref="Q28:R28 T28 K28:O28">
    <cfRule type="colorScale" priority="7">
      <colorScale>
        <cfvo type="min"/>
        <cfvo type="max"/>
        <color rgb="FFFCFCFF"/>
        <color rgb="FFF8696B"/>
      </colorScale>
    </cfRule>
  </conditionalFormatting>
  <pageMargins left="0.75" right="0.75" top="1" bottom="1" header="0.5" footer="0.5"/>
  <pageSetup orientation="portrait" r:id="rId1"/>
  <headerFooter alignWithMargins="0"/>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W133"/>
  <sheetViews>
    <sheetView workbookViewId="0">
      <selection activeCell="C2" sqref="C2"/>
    </sheetView>
  </sheetViews>
  <sheetFormatPr defaultRowHeight="15" x14ac:dyDescent="0.25"/>
  <cols>
    <col min="2" max="2" width="10.140625" bestFit="1" customWidth="1"/>
    <col min="3" max="3" width="8.85546875" bestFit="1" customWidth="1"/>
    <col min="4" max="4" width="12.140625" customWidth="1"/>
    <col min="5" max="5" width="5.7109375" customWidth="1"/>
    <col min="6" max="8" width="10.7109375" customWidth="1"/>
    <col min="9" max="9" width="11.85546875" customWidth="1"/>
    <col min="12" max="13" width="15.140625" customWidth="1"/>
    <col min="14" max="14" width="14" customWidth="1"/>
  </cols>
  <sheetData>
    <row r="1" spans="1:21" x14ac:dyDescent="0.25">
      <c r="A1" t="s">
        <v>171</v>
      </c>
      <c r="C1" s="94" t="s">
        <v>199</v>
      </c>
    </row>
    <row r="2" spans="1:21" x14ac:dyDescent="0.25">
      <c r="C2" s="94" t="s">
        <v>200</v>
      </c>
    </row>
    <row r="4" spans="1:21" x14ac:dyDescent="0.25">
      <c r="B4" s="95" t="s">
        <v>172</v>
      </c>
      <c r="I4" s="96"/>
      <c r="L4" s="117"/>
      <c r="M4" s="49"/>
    </row>
    <row r="5" spans="1:21" ht="15.75" thickBot="1" x14ac:dyDescent="0.3">
      <c r="B5" s="97" t="s">
        <v>173</v>
      </c>
      <c r="C5" s="97" t="s">
        <v>174</v>
      </c>
      <c r="D5" s="97" t="s">
        <v>175</v>
      </c>
      <c r="E5" s="97" t="s">
        <v>160</v>
      </c>
      <c r="F5" s="98" t="s">
        <v>145</v>
      </c>
      <c r="G5" s="98" t="s">
        <v>176</v>
      </c>
      <c r="H5" s="99" t="s">
        <v>177</v>
      </c>
      <c r="I5" s="99" t="s">
        <v>178</v>
      </c>
      <c r="L5" s="110" t="str">
        <f>'udv ownership DB '!N40</f>
        <v>Ownershiplevel index 2012( /number of appliances index) [kST2012/kSTn]</v>
      </c>
      <c r="M5" s="110"/>
      <c r="N5" s="104"/>
      <c r="O5" s="102"/>
      <c r="P5" s="102"/>
      <c r="Q5" s="102"/>
      <c r="R5" s="102"/>
      <c r="S5" s="102"/>
      <c r="T5" s="102"/>
      <c r="U5" s="102"/>
    </row>
    <row r="6" spans="1:21" ht="15.75" thickBot="1" x14ac:dyDescent="0.3">
      <c r="B6" s="100" t="s">
        <v>179</v>
      </c>
      <c r="C6" s="100"/>
      <c r="D6" s="100"/>
      <c r="E6" s="100"/>
      <c r="F6" s="25" t="s">
        <v>197</v>
      </c>
      <c r="G6" s="25" t="s">
        <v>197</v>
      </c>
      <c r="H6" s="100"/>
      <c r="I6" s="100"/>
      <c r="L6" s="111"/>
      <c r="M6" s="112">
        <f>'udv ownership DB '!O41</f>
        <v>2012</v>
      </c>
      <c r="N6" s="112">
        <f>'udv ownership DB '!P41</f>
        <v>2015</v>
      </c>
      <c r="O6" s="112">
        <f>'udv ownership DB '!Q41</f>
        <v>2020</v>
      </c>
      <c r="P6" s="112">
        <f>'udv ownership DB '!R41</f>
        <v>2025</v>
      </c>
      <c r="Q6" s="112">
        <f>'udv ownership DB '!S41</f>
        <v>2030</v>
      </c>
      <c r="R6" s="112">
        <f>'udv ownership DB '!T41</f>
        <v>2035</v>
      </c>
      <c r="S6" s="112">
        <f>'udv ownership DB '!U41</f>
        <v>2040</v>
      </c>
      <c r="T6" s="112">
        <f>'udv ownership DB '!V41</f>
        <v>2045</v>
      </c>
      <c r="U6" s="112">
        <f>'udv ownership DB '!W41</f>
        <v>2050</v>
      </c>
    </row>
    <row r="7" spans="1:21" x14ac:dyDescent="0.25">
      <c r="D7" s="102" t="s">
        <v>180</v>
      </c>
      <c r="E7" s="102">
        <v>2012</v>
      </c>
      <c r="F7" s="103">
        <f>[4]App_DB!E7</f>
        <v>3542.1605520556946</v>
      </c>
      <c r="G7" s="103">
        <f>[4]App_DB!F7</f>
        <v>5924.8303511987542</v>
      </c>
      <c r="H7" s="102" t="s">
        <v>181</v>
      </c>
      <c r="I7" s="104" t="s">
        <v>182</v>
      </c>
      <c r="L7" s="113" t="str">
        <f>'udv ownership DB '!N42</f>
        <v>Computers</v>
      </c>
      <c r="M7" s="114">
        <f>'udv ownership DB '!O42/100</f>
        <v>1</v>
      </c>
      <c r="N7" s="114">
        <f>'udv ownership DB '!P42/100</f>
        <v>0.99824707846410687</v>
      </c>
      <c r="O7" s="114">
        <f>'udv ownership DB '!Q42/100</f>
        <v>0.97242070116861423</v>
      </c>
      <c r="P7" s="114">
        <f>'udv ownership DB '!R42/100</f>
        <v>0.94058430717863117</v>
      </c>
      <c r="Q7" s="114">
        <f>'udv ownership DB '!S42/100</f>
        <v>0.91120200333889823</v>
      </c>
      <c r="R7" s="114">
        <f>'udv ownership DB '!T42/100</f>
        <v>0.88582637729549274</v>
      </c>
      <c r="S7" s="114">
        <f>'udv ownership DB '!U42/100</f>
        <v>0.86410684474123522</v>
      </c>
      <c r="T7" s="114">
        <f>'udv ownership DB '!V42/100</f>
        <v>0.84534223706176959</v>
      </c>
      <c r="U7" s="114">
        <f>'udv ownership DB '!W42/100</f>
        <v>0.82886477462437402</v>
      </c>
    </row>
    <row r="8" spans="1:21" x14ac:dyDescent="0.25">
      <c r="D8" s="102" t="s">
        <v>180</v>
      </c>
      <c r="E8" s="102">
        <v>2012</v>
      </c>
      <c r="F8" s="103">
        <f>[4]App_DB!E8</f>
        <v>3077.717664312031</v>
      </c>
      <c r="G8" s="103">
        <f>[4]App_DB!F8</f>
        <v>5147.975299807852</v>
      </c>
      <c r="H8" s="102" t="s">
        <v>181</v>
      </c>
      <c r="I8" s="104" t="s">
        <v>183</v>
      </c>
      <c r="L8" s="113" t="str">
        <f>'udv ownership DB '!N43</f>
        <v>Cooking</v>
      </c>
      <c r="M8" s="114">
        <f>'udv ownership DB '!O43/100</f>
        <v>1</v>
      </c>
      <c r="N8" s="114">
        <f>'udv ownership DB '!P43/100</f>
        <v>1.0065711101717711</v>
      </c>
      <c r="O8" s="114">
        <f>'udv ownership DB '!Q43/100</f>
        <v>1.0142374053721708</v>
      </c>
      <c r="P8" s="114">
        <f>'udv ownership DB '!R43/100</f>
        <v>1.0184260077623639</v>
      </c>
      <c r="Q8" s="114">
        <f>'udv ownership DB '!S43/100</f>
        <v>1.0204626676401645</v>
      </c>
      <c r="R8" s="114">
        <f>'udv ownership DB '!T43/100</f>
        <v>1.0213080736271762</v>
      </c>
      <c r="S8" s="114">
        <f>'udv ownership DB '!U43/100</f>
        <v>1.0216347077585215</v>
      </c>
      <c r="T8" s="114">
        <f>'udv ownership DB '!V43/100</f>
        <v>1.0217307766206816</v>
      </c>
      <c r="U8" s="114">
        <f>'udv ownership DB '!W43/100</f>
        <v>1.0218268454828423</v>
      </c>
    </row>
    <row r="9" spans="1:21" x14ac:dyDescent="0.25">
      <c r="D9" s="102" t="s">
        <v>180</v>
      </c>
      <c r="E9" s="102">
        <v>2012</v>
      </c>
      <c r="F9" s="103">
        <f>[4]App_DB!E9</f>
        <v>3806.6694694070306</v>
      </c>
      <c r="G9" s="103">
        <f>[4]App_DB!F9</f>
        <v>6367.2638430336774</v>
      </c>
      <c r="H9" s="102" t="s">
        <v>181</v>
      </c>
      <c r="I9" s="104" t="s">
        <v>184</v>
      </c>
      <c r="L9" s="113" t="str">
        <f>'udv ownership DB '!N44</f>
        <v>Entertainment</v>
      </c>
      <c r="M9" s="114">
        <f>'udv ownership DB '!O44/100</f>
        <v>1</v>
      </c>
      <c r="N9" s="114">
        <f>'udv ownership DB '!P44/100</f>
        <v>0.94819256520590944</v>
      </c>
      <c r="O9" s="114">
        <f>'udv ownership DB '!Q44/100</f>
        <v>0.93825050875367022</v>
      </c>
      <c r="P9" s="114">
        <f>'udv ownership DB '!R44/100</f>
        <v>0.92596274835723047</v>
      </c>
      <c r="Q9" s="114">
        <f>'udv ownership DB '!S44/100</f>
        <v>0.90286300156898092</v>
      </c>
      <c r="R9" s="114">
        <f>'udv ownership DB '!T44/100</f>
        <v>0.87507184689233075</v>
      </c>
      <c r="S9" s="114">
        <f>'udv ownership DB '!U44/100</f>
        <v>0.84633308996007661</v>
      </c>
      <c r="T9" s="114">
        <f>'udv ownership DB '!V44/100</f>
        <v>0.81806036692402107</v>
      </c>
      <c r="U9" s="114">
        <f>'udv ownership DB '!W44/100</f>
        <v>0.79057990151150359</v>
      </c>
    </row>
    <row r="10" spans="1:21" x14ac:dyDescent="0.25">
      <c r="D10" s="102" t="s">
        <v>180</v>
      </c>
      <c r="E10" s="102">
        <v>2012</v>
      </c>
      <c r="F10" s="103">
        <f>[4]App_DB!E10</f>
        <v>16528.111424032832</v>
      </c>
      <c r="G10" s="103">
        <f>[4]App_DB!F10</f>
        <v>27645.911238064302</v>
      </c>
      <c r="H10" s="102" t="s">
        <v>181</v>
      </c>
      <c r="I10" s="104" t="s">
        <v>185</v>
      </c>
      <c r="L10" s="113" t="str">
        <f>'udv ownership DB '!N45</f>
        <v>Lighting</v>
      </c>
      <c r="M10" s="114">
        <f>'udv ownership DB '!O45/100</f>
        <v>1</v>
      </c>
      <c r="N10" s="114">
        <f>'udv ownership DB '!P45/100</f>
        <v>0.86083720930232555</v>
      </c>
      <c r="O10" s="114">
        <f>'udv ownership DB '!Q45/100</f>
        <v>0.77436135957066188</v>
      </c>
      <c r="P10" s="114">
        <f>'udv ownership DB '!R45/100</f>
        <v>0.77080500894454385</v>
      </c>
      <c r="Q10" s="114">
        <f>'udv ownership DB '!S45/100</f>
        <v>0.78279785330948126</v>
      </c>
      <c r="R10" s="114">
        <f>'udv ownership DB '!T45/100</f>
        <v>0.79708407871198561</v>
      </c>
      <c r="S10" s="114">
        <f>'udv ownership DB '!U45/100</f>
        <v>0.80593917710196772</v>
      </c>
      <c r="T10" s="114">
        <f>'udv ownership DB '!V45/100</f>
        <v>0.80578890876565301</v>
      </c>
      <c r="U10" s="114">
        <f>'udv ownership DB '!W45/100</f>
        <v>0.79574597495527744</v>
      </c>
    </row>
    <row r="11" spans="1:21" x14ac:dyDescent="0.25">
      <c r="D11" s="102" t="s">
        <v>180</v>
      </c>
      <c r="E11" s="102">
        <v>2012</v>
      </c>
      <c r="F11" s="103">
        <f>[4]App_DB!E11</f>
        <v>3406.1510483874454</v>
      </c>
      <c r="G11" s="103">
        <f>[4]App_DB!F11</f>
        <v>5697.3326916368642</v>
      </c>
      <c r="H11" s="102" t="s">
        <v>181</v>
      </c>
      <c r="I11" s="104" t="s">
        <v>186</v>
      </c>
      <c r="L11" s="113" t="str">
        <f>'udv ownership DB '!N46</f>
        <v xml:space="preserve">Miscellaneous  </v>
      </c>
      <c r="M11" s="114">
        <f>'udv ownership DB '!O46/100</f>
        <v>1</v>
      </c>
      <c r="N11" s="114">
        <f>'udv ownership DB '!P46/100</f>
        <v>1.071921809027778</v>
      </c>
      <c r="O11" s="114">
        <f>'udv ownership DB '!Q46/100</f>
        <v>1.2324026899393672</v>
      </c>
      <c r="P11" s="114">
        <f>'udv ownership DB '!R46/100</f>
        <v>1.4502568894568992</v>
      </c>
      <c r="Q11" s="114">
        <f>'udv ownership DB '!S46/100</f>
        <v>1.7363358347406821</v>
      </c>
      <c r="R11" s="114">
        <f>'udv ownership DB '!T46/100</f>
        <v>2.1056032335566903</v>
      </c>
      <c r="S11" s="114">
        <f>'udv ownership DB '!U46/100</f>
        <v>2.5779584006635501</v>
      </c>
      <c r="T11" s="114">
        <f>'udv ownership DB '!V46/100</f>
        <v>3.1793680383166891</v>
      </c>
      <c r="U11" s="114">
        <f>'udv ownership DB '!W46/100</f>
        <v>3.9433699620168672</v>
      </c>
    </row>
    <row r="12" spans="1:21" x14ac:dyDescent="0.25">
      <c r="D12" s="102" t="s">
        <v>180</v>
      </c>
      <c r="E12" s="102">
        <v>2012</v>
      </c>
      <c r="F12" s="103">
        <f>[4]App_DB!E12</f>
        <v>1309.5941166247983</v>
      </c>
      <c r="G12" s="103">
        <f>[4]App_DB!F12</f>
        <v>2190.5057255032989</v>
      </c>
      <c r="H12" s="102" t="s">
        <v>181</v>
      </c>
      <c r="I12" s="104" t="s">
        <v>187</v>
      </c>
      <c r="L12" s="113" t="str">
        <f>'udv ownership DB '!N47</f>
        <v>Refrigeration</v>
      </c>
      <c r="M12" s="114">
        <f>'udv ownership DB '!O47/100</f>
        <v>1</v>
      </c>
      <c r="N12" s="114">
        <f>'udv ownership DB '!P47/100</f>
        <v>0.99945814142508804</v>
      </c>
      <c r="O12" s="114">
        <f>'udv ownership DB '!Q47/100</f>
        <v>1.0012643366747946</v>
      </c>
      <c r="P12" s="114">
        <f>'udv ownership DB '!R47/100</f>
        <v>1.0049218820554502</v>
      </c>
      <c r="Q12" s="114">
        <f>'udv ownership DB '!S47/100</f>
        <v>1.0094825250609591</v>
      </c>
      <c r="R12" s="114">
        <f>'udv ownership DB '!T47/100</f>
        <v>1.0146753364038652</v>
      </c>
      <c r="S12" s="114">
        <f>'udv ownership DB '!U47/100</f>
        <v>1.0200036123904994</v>
      </c>
      <c r="T12" s="114">
        <f>'udv ownership DB '!V47/100</f>
        <v>1.0254673530208616</v>
      </c>
      <c r="U12" s="114">
        <f>'udv ownership DB '!W47/100</f>
        <v>1.0309310936512237</v>
      </c>
    </row>
    <row r="13" spans="1:21" x14ac:dyDescent="0.25">
      <c r="D13" s="102" t="s">
        <v>180</v>
      </c>
      <c r="E13" s="102">
        <v>2012</v>
      </c>
      <c r="F13" s="103">
        <f>[4]App_DB!E13</f>
        <v>1479.132919675611</v>
      </c>
      <c r="G13" s="103">
        <f>[4]App_DB!F13</f>
        <v>2474.0865037484882</v>
      </c>
      <c r="H13" s="102" t="s">
        <v>181</v>
      </c>
      <c r="I13" s="104" t="s">
        <v>188</v>
      </c>
      <c r="L13" s="113" t="str">
        <f>'udv ownership DB '!N48</f>
        <v>Washing</v>
      </c>
      <c r="M13" s="114">
        <f>'udv ownership DB '!O48/100</f>
        <v>1</v>
      </c>
      <c r="N13" s="114">
        <f>'udv ownership DB '!P48/100</f>
        <v>1.0198296885619478</v>
      </c>
      <c r="O13" s="114">
        <f>'udv ownership DB '!Q48/100</f>
        <v>1.0423779634590014</v>
      </c>
      <c r="P13" s="114">
        <f>'udv ownership DB '!R48/100</f>
        <v>1.055651061448047</v>
      </c>
      <c r="Q13" s="114">
        <f>'udv ownership DB '!S48/100</f>
        <v>1.0634470075560709</v>
      </c>
      <c r="R13" s="114">
        <f>'udv ownership DB '!T48/100</f>
        <v>1.0681645544316956</v>
      </c>
      <c r="S13" s="114">
        <f>'udv ownership DB '!U48/100</f>
        <v>1.0710030783992324</v>
      </c>
      <c r="T13" s="114">
        <f>'udv ownership DB '!V48/100</f>
        <v>1.0728021428856995</v>
      </c>
      <c r="U13" s="114">
        <f>'udv ownership DB '!W48/100</f>
        <v>1.0739615399992004</v>
      </c>
    </row>
    <row r="14" spans="1:21" x14ac:dyDescent="0.25">
      <c r="D14" s="105" t="s">
        <v>180</v>
      </c>
      <c r="E14" s="105">
        <v>2012</v>
      </c>
      <c r="F14" s="106">
        <f>[4]App_MB!E7</f>
        <v>2940.7377850310263</v>
      </c>
      <c r="G14" s="106">
        <f>[4]App_MB!F7</f>
        <v>1988.8471980164925</v>
      </c>
      <c r="H14" s="105" t="s">
        <v>181</v>
      </c>
      <c r="I14" s="107" t="s">
        <v>189</v>
      </c>
      <c r="L14" s="69"/>
      <c r="M14" s="69"/>
      <c r="N14" s="101"/>
    </row>
    <row r="15" spans="1:21" x14ac:dyDescent="0.25">
      <c r="D15" s="105" t="s">
        <v>180</v>
      </c>
      <c r="E15" s="105">
        <v>2012</v>
      </c>
      <c r="F15" s="106">
        <f>[4]App_MB!E8</f>
        <v>2728.7142212707645</v>
      </c>
      <c r="G15" s="106">
        <f>[4]App_MB!F8</f>
        <v>1845.4537704064144</v>
      </c>
      <c r="H15" s="105" t="s">
        <v>181</v>
      </c>
      <c r="I15" s="107" t="s">
        <v>190</v>
      </c>
      <c r="L15" s="69"/>
      <c r="M15" s="69"/>
      <c r="N15" s="101"/>
    </row>
    <row r="16" spans="1:21" x14ac:dyDescent="0.25">
      <c r="D16" s="105" t="s">
        <v>180</v>
      </c>
      <c r="E16" s="105">
        <v>2012</v>
      </c>
      <c r="F16" s="106">
        <f>[4]App_MB!E9</f>
        <v>2848.6430749730589</v>
      </c>
      <c r="G16" s="106">
        <f>[4]App_MB!F9</f>
        <v>1926.5627240374577</v>
      </c>
      <c r="H16" s="105" t="s">
        <v>181</v>
      </c>
      <c r="I16" s="107" t="s">
        <v>191</v>
      </c>
      <c r="L16" s="69"/>
      <c r="M16" s="69"/>
      <c r="N16" s="101"/>
    </row>
    <row r="17" spans="4:23" x14ac:dyDescent="0.25">
      <c r="D17" s="105" t="s">
        <v>180</v>
      </c>
      <c r="E17" s="105">
        <v>2012</v>
      </c>
      <c r="F17" s="106">
        <f>[4]App_MB!E10</f>
        <v>9536.2196485779768</v>
      </c>
      <c r="G17" s="106">
        <f>[4]App_MB!F10</f>
        <v>6449.4304199053331</v>
      </c>
      <c r="H17" s="105" t="s">
        <v>181</v>
      </c>
      <c r="I17" s="107" t="s">
        <v>192</v>
      </c>
      <c r="L17" s="69" t="str">
        <f>'udv ownership MB'!N41</f>
        <v>Ownershiplevel index 2012</v>
      </c>
      <c r="M17" s="69"/>
      <c r="N17" s="101"/>
    </row>
    <row r="18" spans="4:23" x14ac:dyDescent="0.25">
      <c r="D18" s="105" t="s">
        <v>180</v>
      </c>
      <c r="E18" s="105">
        <v>2012</v>
      </c>
      <c r="F18" s="106">
        <f>[4]App_MB!E11</f>
        <v>2140.1080696781996</v>
      </c>
      <c r="G18" s="106">
        <f>[4]App_MB!F11</f>
        <v>1447.3741791932887</v>
      </c>
      <c r="H18" s="105" t="s">
        <v>181</v>
      </c>
      <c r="I18" s="107" t="s">
        <v>193</v>
      </c>
      <c r="L18" s="108" t="str">
        <f>'udv ownership MB'!N42</f>
        <v>[kST/1000]</v>
      </c>
      <c r="M18" s="108">
        <f>'udv ownership MB'!O42</f>
        <v>2012</v>
      </c>
      <c r="N18" s="108">
        <f>'udv ownership MB'!P42</f>
        <v>2015</v>
      </c>
      <c r="O18" s="108">
        <f>'udv ownership MB'!Q42</f>
        <v>2020</v>
      </c>
      <c r="P18" s="108">
        <f>'udv ownership MB'!R42</f>
        <v>2025</v>
      </c>
      <c r="Q18" s="108">
        <f>'udv ownership MB'!S42</f>
        <v>2030</v>
      </c>
      <c r="R18" s="108">
        <f>'udv ownership MB'!T42</f>
        <v>2035</v>
      </c>
      <c r="S18" s="108">
        <f>'udv ownership MB'!U42</f>
        <v>2040</v>
      </c>
      <c r="T18" s="108">
        <f>'udv ownership MB'!V42</f>
        <v>2045</v>
      </c>
      <c r="U18" s="108">
        <f>'udv ownership MB'!W42</f>
        <v>2050</v>
      </c>
    </row>
    <row r="19" spans="4:23" x14ac:dyDescent="0.25">
      <c r="D19" s="105" t="s">
        <v>180</v>
      </c>
      <c r="E19" s="105">
        <v>2012</v>
      </c>
      <c r="F19" s="106">
        <f>[4]App_MB!E12</f>
        <v>988.95922548450812</v>
      </c>
      <c r="G19" s="106">
        <f>[4]App_MB!F12</f>
        <v>668.84194659221305</v>
      </c>
      <c r="H19" s="105" t="s">
        <v>181</v>
      </c>
      <c r="I19" s="107" t="s">
        <v>194</v>
      </c>
      <c r="L19" s="108" t="str">
        <f>'udv ownership MB'!N43</f>
        <v>Computers</v>
      </c>
      <c r="M19" s="109">
        <f>'udv ownership MB'!O43/100</f>
        <v>1</v>
      </c>
      <c r="N19" s="109">
        <f>'udv ownership MB'!P43/100</f>
        <v>1.0269341563786007</v>
      </c>
      <c r="O19" s="109">
        <f>'udv ownership MB'!Q43/100</f>
        <v>1.0330864197530862</v>
      </c>
      <c r="P19" s="109">
        <f>'udv ownership MB'!R43/100</f>
        <v>1.0189711934156378</v>
      </c>
      <c r="Q19" s="109">
        <f>'udv ownership MB'!S43/100</f>
        <v>0.99882716049382692</v>
      </c>
      <c r="R19" s="109">
        <f>'udv ownership MB'!T43/100</f>
        <v>0.9780864197530863</v>
      </c>
      <c r="S19" s="109">
        <f>'udv ownership MB'!U43/100</f>
        <v>0.95843621399176948</v>
      </c>
      <c r="T19" s="109">
        <f>'udv ownership MB'!V43/100</f>
        <v>0.94034979423868303</v>
      </c>
      <c r="U19" s="109">
        <f>'udv ownership MB'!W43/100</f>
        <v>0.92384773662551434</v>
      </c>
    </row>
    <row r="20" spans="4:23" x14ac:dyDescent="0.25">
      <c r="D20" s="105" t="s">
        <v>180</v>
      </c>
      <c r="E20" s="105">
        <v>2012</v>
      </c>
      <c r="F20" s="106">
        <f>[4]App_MB!E13</f>
        <v>769.06949069432801</v>
      </c>
      <c r="G20" s="106">
        <f>[4]App_MB!F13</f>
        <v>520.12855734135007</v>
      </c>
      <c r="H20" s="105" t="s">
        <v>181</v>
      </c>
      <c r="I20" s="107" t="s">
        <v>195</v>
      </c>
      <c r="L20" s="108" t="str">
        <f>'udv ownership MB'!N44</f>
        <v>Cooking</v>
      </c>
      <c r="M20" s="109">
        <f>'udv ownership MB'!O44/100</f>
        <v>1</v>
      </c>
      <c r="N20" s="109">
        <f>'udv ownership MB'!P44/100</f>
        <v>1.0102891609011886</v>
      </c>
      <c r="O20" s="109">
        <f>'udv ownership MB'!Q44/100</f>
        <v>1.0221305659038493</v>
      </c>
      <c r="P20" s="109">
        <f>'udv ownership MB'!R44/100</f>
        <v>1.0290713145290049</v>
      </c>
      <c r="Q20" s="109">
        <f>'udv ownership MB'!S44/100</f>
        <v>1.0328410502040093</v>
      </c>
      <c r="R20" s="109">
        <f>'udv ownership MB'!T44/100</f>
        <v>1.0347259180415114</v>
      </c>
      <c r="S20" s="109">
        <f>'udv ownership MB'!U44/100</f>
        <v>1.0355685648394535</v>
      </c>
      <c r="T20" s="109">
        <f>'udv ownership MB'!V44/100</f>
        <v>1.0358790136597482</v>
      </c>
      <c r="U20" s="109">
        <f>'udv ownership MB'!W44/100</f>
        <v>1.0359677133226894</v>
      </c>
    </row>
    <row r="21" spans="4:23" x14ac:dyDescent="0.25">
      <c r="D21" s="102" t="s">
        <v>180</v>
      </c>
      <c r="E21" s="102">
        <v>2015</v>
      </c>
      <c r="F21" s="103">
        <f t="shared" ref="F21:F27" si="0">$N7*F7*$P$30</f>
        <v>3599.2306056742723</v>
      </c>
      <c r="G21" s="103">
        <f t="shared" ref="G21:G27" si="1">$N7*G7*$P$32</f>
        <v>6023.1033924941366</v>
      </c>
      <c r="H21" s="102" t="s">
        <v>181</v>
      </c>
      <c r="I21" s="104" t="s">
        <v>182</v>
      </c>
      <c r="L21" s="108" t="str">
        <f>'udv ownership MB'!N45</f>
        <v>Entertainment</v>
      </c>
      <c r="M21" s="109">
        <f>'udv ownership MB'!O45/100</f>
        <v>1</v>
      </c>
      <c r="N21" s="109">
        <f>'udv ownership MB'!P45/100</f>
        <v>0.95874930965631511</v>
      </c>
      <c r="O21" s="109">
        <f>'udv ownership MB'!Q45/100</f>
        <v>0.95316283614427133</v>
      </c>
      <c r="P21" s="109">
        <f>'udv ownership MB'!R45/100</f>
        <v>0.95934406729257815</v>
      </c>
      <c r="Q21" s="109">
        <f>'udv ownership MB'!S45/100</f>
        <v>0.9555206253451719</v>
      </c>
      <c r="R21" s="109">
        <f>'udv ownership MB'!T45/100</f>
        <v>0.93982327201665328</v>
      </c>
      <c r="S21" s="109">
        <f>'udv ownership MB'!U45/100</f>
        <v>0.91562938102723124</v>
      </c>
      <c r="T21" s="109">
        <f>'udv ownership MB'!V45/100</f>
        <v>0.8862738434088111</v>
      </c>
      <c r="U21" s="109">
        <f>'udv ownership MB'!W45/100</f>
        <v>0.85426313777135843</v>
      </c>
    </row>
    <row r="22" spans="4:23" x14ac:dyDescent="0.25">
      <c r="D22" s="102" t="s">
        <v>180</v>
      </c>
      <c r="E22" s="102">
        <v>2015</v>
      </c>
      <c r="F22" s="103">
        <f t="shared" si="0"/>
        <v>3153.3822722646337</v>
      </c>
      <c r="G22" s="103">
        <f t="shared" si="1"/>
        <v>5277.0020992722266</v>
      </c>
      <c r="H22" s="102" t="s">
        <v>181</v>
      </c>
      <c r="I22" s="104" t="s">
        <v>183</v>
      </c>
      <c r="L22" s="108" t="str">
        <f>'udv ownership MB'!N46</f>
        <v>Lighting</v>
      </c>
      <c r="M22" s="109">
        <f>'udv ownership MB'!O46/100</f>
        <v>1</v>
      </c>
      <c r="N22" s="109">
        <f>'udv ownership MB'!P46/100</f>
        <v>0.76496827411167512</v>
      </c>
      <c r="O22" s="109">
        <f>'udv ownership MB'!Q46/100</f>
        <v>0.7123159898477156</v>
      </c>
      <c r="P22" s="109">
        <f>'udv ownership MB'!R46/100</f>
        <v>0.71570431472081208</v>
      </c>
      <c r="Q22" s="109">
        <f>'udv ownership MB'!S46/100</f>
        <v>0.75053299492385805</v>
      </c>
      <c r="R22" s="109">
        <f>'udv ownership MB'!T46/100</f>
        <v>0.79805203045685291</v>
      </c>
      <c r="S22" s="109">
        <f>'udv ownership MB'!U46/100</f>
        <v>0.845717005076142</v>
      </c>
      <c r="T22" s="109">
        <f>'udv ownership MB'!V46/100</f>
        <v>0.88645304568527916</v>
      </c>
      <c r="U22" s="109">
        <f>'udv ownership MB'!W46/100</f>
        <v>0.91716370558375626</v>
      </c>
    </row>
    <row r="23" spans="4:23" x14ac:dyDescent="0.25">
      <c r="D23" s="102" t="s">
        <v>180</v>
      </c>
      <c r="E23" s="102">
        <v>2015</v>
      </c>
      <c r="F23" s="103">
        <f t="shared" si="0"/>
        <v>3674.0503003452827</v>
      </c>
      <c r="G23" s="103">
        <f t="shared" si="1"/>
        <v>6148.3098063559992</v>
      </c>
      <c r="H23" s="102" t="s">
        <v>181</v>
      </c>
      <c r="I23" s="104" t="s">
        <v>184</v>
      </c>
      <c r="L23" s="108" t="str">
        <f>'udv ownership MB'!N47</f>
        <v xml:space="preserve">Miscellaneous  </v>
      </c>
      <c r="M23" s="109">
        <f>'udv ownership MB'!O47/100</f>
        <v>1</v>
      </c>
      <c r="N23" s="109">
        <f>'udv ownership MB'!P47/100</f>
        <v>1.0719218090277776</v>
      </c>
      <c r="O23" s="109">
        <f>'udv ownership MB'!Q47/100</f>
        <v>1.2324026899393672</v>
      </c>
      <c r="P23" s="109">
        <f>'udv ownership MB'!R47/100</f>
        <v>1.4502568894568992</v>
      </c>
      <c r="Q23" s="109">
        <f>'udv ownership MB'!S47/100</f>
        <v>1.7363358347406821</v>
      </c>
      <c r="R23" s="109">
        <f>'udv ownership MB'!T47/100</f>
        <v>2.1056032335566903</v>
      </c>
      <c r="S23" s="109">
        <f>'udv ownership MB'!U47/100</f>
        <v>2.5779584006635501</v>
      </c>
      <c r="T23" s="109">
        <f>'udv ownership MB'!V47/100</f>
        <v>3.1793680383166882</v>
      </c>
      <c r="U23" s="109">
        <f>'udv ownership MB'!W47/100</f>
        <v>3.9433699620168676</v>
      </c>
    </row>
    <row r="24" spans="4:23" x14ac:dyDescent="0.25">
      <c r="D24" s="102" t="s">
        <v>180</v>
      </c>
      <c r="E24" s="102">
        <v>2015</v>
      </c>
      <c r="F24" s="103">
        <f t="shared" si="0"/>
        <v>14482.637020614642</v>
      </c>
      <c r="G24" s="103">
        <f t="shared" si="1"/>
        <v>24235.851971697619</v>
      </c>
      <c r="H24" s="102" t="s">
        <v>181</v>
      </c>
      <c r="I24" s="104" t="s">
        <v>185</v>
      </c>
      <c r="L24" s="108" t="str">
        <f>'udv ownership MB'!N48</f>
        <v>Refrigeration</v>
      </c>
      <c r="M24" s="109">
        <f>'udv ownership MB'!O48/100</f>
        <v>1</v>
      </c>
      <c r="N24" s="109">
        <f>'udv ownership MB'!P48/100</f>
        <v>0.99779735682819382</v>
      </c>
      <c r="O24" s="109">
        <f>'udv ownership MB'!Q48/100</f>
        <v>0.99296377875673025</v>
      </c>
      <c r="P24" s="109">
        <f>'udv ownership MB'!R48/100</f>
        <v>0.98770190895741539</v>
      </c>
      <c r="Q24" s="109">
        <f>'udv ownership MB'!S48/100</f>
        <v>0.98299069995105237</v>
      </c>
      <c r="R24" s="109">
        <f>'udv ownership MB'!T48/100</f>
        <v>0.97901370533529108</v>
      </c>
      <c r="S24" s="109">
        <f>'udv ownership MB'!U48/100</f>
        <v>0.97601566324033295</v>
      </c>
      <c r="T24" s="109">
        <f>'udv ownership MB'!V48/100</f>
        <v>0.97381302006852688</v>
      </c>
      <c r="U24" s="109">
        <f>'udv ownership MB'!W48/100</f>
        <v>0.97209985315712177</v>
      </c>
    </row>
    <row r="25" spans="4:23" x14ac:dyDescent="0.25">
      <c r="D25" s="102" t="s">
        <v>180</v>
      </c>
      <c r="E25" s="102">
        <v>2015</v>
      </c>
      <c r="F25" s="103">
        <f t="shared" si="0"/>
        <v>3716.467962871287</v>
      </c>
      <c r="G25" s="103">
        <f t="shared" si="1"/>
        <v>6219.2933011782725</v>
      </c>
      <c r="H25" s="102" t="s">
        <v>181</v>
      </c>
      <c r="I25" s="104" t="s">
        <v>186</v>
      </c>
      <c r="L25" s="108" t="str">
        <f>'udv ownership MB'!N49</f>
        <v>Washing</v>
      </c>
      <c r="M25" s="109">
        <f>'udv ownership MB'!O49/100</f>
        <v>1</v>
      </c>
      <c r="N25" s="109">
        <f>'udv ownership MB'!P49/100</f>
        <v>1.0608969315499606</v>
      </c>
      <c r="O25" s="109">
        <f>'udv ownership MB'!Q49/100</f>
        <v>1.1523996852871754</v>
      </c>
      <c r="P25" s="109">
        <f>'udv ownership MB'!R49/100</f>
        <v>1.2325727773406769</v>
      </c>
      <c r="Q25" s="109">
        <f>'udv ownership MB'!S49/100</f>
        <v>1.3021243115656964</v>
      </c>
      <c r="R25" s="109">
        <f>'udv ownership MB'!T49/100</f>
        <v>1.3620771046420144</v>
      </c>
      <c r="S25" s="109">
        <f>'udv ownership MB'!U49/100</f>
        <v>1.4136113296616839</v>
      </c>
      <c r="T25" s="109">
        <f>'udv ownership MB'!V49/100</f>
        <v>1.4577498033044847</v>
      </c>
      <c r="U25" s="109">
        <f>'udv ownership MB'!W49/100</f>
        <v>1.4955153422501966</v>
      </c>
    </row>
    <row r="26" spans="4:23" x14ac:dyDescent="0.25">
      <c r="D26" s="102" t="s">
        <v>180</v>
      </c>
      <c r="E26" s="102">
        <v>2015</v>
      </c>
      <c r="F26" s="103">
        <f t="shared" si="0"/>
        <v>1332.3082235303009</v>
      </c>
      <c r="G26" s="103">
        <f t="shared" si="1"/>
        <v>2229.5404379875445</v>
      </c>
      <c r="H26" s="102" t="s">
        <v>181</v>
      </c>
      <c r="I26" s="104" t="s">
        <v>187</v>
      </c>
      <c r="L26" s="69"/>
      <c r="M26" s="69"/>
    </row>
    <row r="27" spans="4:23" x14ac:dyDescent="0.25">
      <c r="D27" s="102" t="s">
        <v>180</v>
      </c>
      <c r="E27" s="102">
        <v>2015</v>
      </c>
      <c r="F27" s="103">
        <f t="shared" si="0"/>
        <v>1535.459043735179</v>
      </c>
      <c r="G27" s="103">
        <f t="shared" si="1"/>
        <v>2569.5015375722542</v>
      </c>
      <c r="H27" s="102" t="s">
        <v>181</v>
      </c>
      <c r="I27" s="104" t="s">
        <v>188</v>
      </c>
      <c r="M27" s="69"/>
    </row>
    <row r="28" spans="4:23" x14ac:dyDescent="0.25">
      <c r="D28" s="105" t="s">
        <v>180</v>
      </c>
      <c r="E28" s="105">
        <v>2015</v>
      </c>
      <c r="F28" s="106">
        <f t="shared" ref="F28:F34" si="2">$N19*F14*$P$31</f>
        <v>3100.0530233841678</v>
      </c>
      <c r="G28" s="106">
        <f t="shared" ref="G28:G34" si="3">$N19*G14*$P$33</f>
        <v>2091.049609597042</v>
      </c>
      <c r="H28" s="105" t="s">
        <v>181</v>
      </c>
      <c r="I28" s="107" t="s">
        <v>189</v>
      </c>
      <c r="M28" s="69"/>
    </row>
    <row r="29" spans="4:23" x14ac:dyDescent="0.25">
      <c r="D29" s="105" t="s">
        <v>180</v>
      </c>
      <c r="E29" s="105">
        <v>2015</v>
      </c>
      <c r="F29" s="106">
        <f t="shared" si="2"/>
        <v>2829.9187670637098</v>
      </c>
      <c r="G29" s="106">
        <f t="shared" si="3"/>
        <v>1908.8384903172023</v>
      </c>
      <c r="H29" s="105" t="s">
        <v>181</v>
      </c>
      <c r="I29" s="107" t="s">
        <v>190</v>
      </c>
      <c r="L29" s="69" t="str">
        <f>[5]Fremskriv_antal!A28</f>
        <v xml:space="preserve">Number of households development in </v>
      </c>
      <c r="M29" s="69"/>
      <c r="N29" s="8">
        <f>[5]Fremskriv_antal!C28</f>
        <v>2010</v>
      </c>
      <c r="O29" s="8">
        <f>[5]Fremskriv_antal!D28</f>
        <v>2012</v>
      </c>
      <c r="P29" s="8">
        <f>[5]Fremskriv_antal!E28</f>
        <v>2015</v>
      </c>
      <c r="Q29" s="8">
        <f>[5]Fremskriv_antal!F28</f>
        <v>2020</v>
      </c>
      <c r="R29" s="8">
        <f>[5]Fremskriv_antal!G28</f>
        <v>2025</v>
      </c>
      <c r="S29" s="8">
        <f>[5]Fremskriv_antal!H28</f>
        <v>2030</v>
      </c>
      <c r="T29" s="8">
        <f>[5]Fremskriv_antal!I28</f>
        <v>2035</v>
      </c>
      <c r="U29" s="8">
        <f>[5]Fremskriv_antal!J28</f>
        <v>2040</v>
      </c>
      <c r="V29" s="8">
        <f>[5]Fremskriv_antal!K28</f>
        <v>2045</v>
      </c>
      <c r="W29" s="8">
        <f>[5]Fremskriv_antal!L28</f>
        <v>2050</v>
      </c>
    </row>
    <row r="30" spans="4:23" x14ac:dyDescent="0.25">
      <c r="D30" s="105" t="s">
        <v>180</v>
      </c>
      <c r="E30" s="105">
        <v>2015</v>
      </c>
      <c r="F30" s="106">
        <f t="shared" si="2"/>
        <v>2803.5823852104395</v>
      </c>
      <c r="G30" s="106">
        <f t="shared" si="3"/>
        <v>1891.0740583616607</v>
      </c>
      <c r="H30" s="105" t="s">
        <v>181</v>
      </c>
      <c r="I30" s="107" t="s">
        <v>191</v>
      </c>
      <c r="L30" s="69" t="str">
        <f>[5]Fremskriv_antal!A29</f>
        <v>DKE</v>
      </c>
      <c r="M30" s="110" t="str">
        <f>[5]Fremskriv_antal!B30</f>
        <v>Single-family building</v>
      </c>
      <c r="N30" s="110">
        <f>[5]Fremskriv_antal!C30</f>
        <v>0.98806937170563958</v>
      </c>
      <c r="O30" s="110">
        <f>[5]Fremskriv_antal!D30</f>
        <v>1</v>
      </c>
      <c r="P30" s="110">
        <f>[5]Fremskriv_antal!E30</f>
        <v>1.0178959424415408</v>
      </c>
      <c r="Q30" s="110">
        <f>[5]Fremskriv_antal!F30</f>
        <v>1.0368071864620032</v>
      </c>
      <c r="R30" s="110">
        <f>[5]Fremskriv_antal!G30</f>
        <v>1.054852183869458</v>
      </c>
      <c r="S30" s="110">
        <f>[5]Fremskriv_antal!H30</f>
        <v>1.069358728208718</v>
      </c>
      <c r="T30" s="110">
        <f>[5]Fremskriv_antal!I30</f>
        <v>1.0802604336245571</v>
      </c>
      <c r="U30" s="110">
        <f>[5]Fremskriv_antal!J29</f>
        <v>1.2174068535197016</v>
      </c>
      <c r="V30" s="110">
        <f>[5]Fremskriv_antal!K29</f>
        <v>1.2478356784058295</v>
      </c>
      <c r="W30" s="110">
        <f>[5]Fremskriv_antal!L29</f>
        <v>1.2784837305645957</v>
      </c>
    </row>
    <row r="31" spans="4:23" x14ac:dyDescent="0.25">
      <c r="D31" s="105" t="s">
        <v>180</v>
      </c>
      <c r="E31" s="105">
        <v>2015</v>
      </c>
      <c r="F31" s="106">
        <f t="shared" si="2"/>
        <v>7488.4147637935412</v>
      </c>
      <c r="G31" s="106">
        <f t="shared" si="3"/>
        <v>5051.0899814344066</v>
      </c>
      <c r="H31" s="105" t="s">
        <v>181</v>
      </c>
      <c r="I31" s="107" t="s">
        <v>192</v>
      </c>
      <c r="L31" s="69"/>
      <c r="M31" s="108" t="str">
        <f>[5]Fremskriv_antal!B29</f>
        <v>Multi-family building</v>
      </c>
      <c r="N31" s="108">
        <f>[5]Fremskriv_antal!C29</f>
        <v>0.98231557826768057</v>
      </c>
      <c r="O31" s="108">
        <f>[5]Fremskriv_antal!D29</f>
        <v>1</v>
      </c>
      <c r="P31" s="108">
        <f>[5]Fremskriv_antal!E29</f>
        <v>1.026526632598479</v>
      </c>
      <c r="Q31" s="108">
        <f>[5]Fremskriv_antal!F29</f>
        <v>1.0749507555301652</v>
      </c>
      <c r="R31" s="108">
        <f>[5]Fremskriv_antal!G29</f>
        <v>1.117348539881609</v>
      </c>
      <c r="S31" s="108">
        <f>[5]Fremskriv_antal!H29</f>
        <v>1.1562960577207382</v>
      </c>
      <c r="T31" s="108">
        <f>[5]Fremskriv_antal!I29</f>
        <v>1.1871719645831615</v>
      </c>
      <c r="U31" s="108">
        <f>[5]Fremskriv_antal!J30</f>
        <v>1.0864199418244509</v>
      </c>
      <c r="V31" s="108">
        <f>[5]Fremskriv_antal!K30</f>
        <v>1.0951376727861695</v>
      </c>
      <c r="W31" s="108">
        <f>[5]Fremskriv_antal!L30</f>
        <v>1.1071212019990386</v>
      </c>
    </row>
    <row r="32" spans="4:23" x14ac:dyDescent="0.25">
      <c r="D32" s="105" t="s">
        <v>180</v>
      </c>
      <c r="E32" s="105">
        <v>2015</v>
      </c>
      <c r="F32" s="106">
        <f t="shared" si="2"/>
        <v>2354.8813651141586</v>
      </c>
      <c r="G32" s="106">
        <f t="shared" si="3"/>
        <v>1588.4159793479419</v>
      </c>
      <c r="H32" s="105" t="s">
        <v>181</v>
      </c>
      <c r="I32" s="107" t="s">
        <v>193</v>
      </c>
      <c r="L32" s="69" t="str">
        <f>[5]Fremskriv_antal!A31</f>
        <v>DKW</v>
      </c>
      <c r="M32" s="110" t="str">
        <f>[5]Fremskriv_antal!B32</f>
        <v>Single-family building</v>
      </c>
      <c r="N32" s="110">
        <f>[5]Fremskriv_antal!C32</f>
        <v>0.987752154645689</v>
      </c>
      <c r="O32" s="110">
        <f>[5]Fremskriv_antal!D32</f>
        <v>1</v>
      </c>
      <c r="P32" s="110">
        <f>[5]Fremskriv_antal!E32</f>
        <v>1.0183717680314668</v>
      </c>
      <c r="Q32" s="110">
        <f>[5]Fremskriv_antal!F32</f>
        <v>1.0369496177197397</v>
      </c>
      <c r="R32" s="110">
        <f>[5]Fremskriv_antal!G32</f>
        <v>1.051470987568867</v>
      </c>
      <c r="S32" s="110">
        <f>[5]Fremskriv_antal!H32</f>
        <v>1.0603004632096686</v>
      </c>
      <c r="T32" s="110">
        <f>[5]Fremskriv_antal!I32</f>
        <v>1.0646901197661374</v>
      </c>
      <c r="U32" s="110">
        <f>[5]Fremskriv_antal!J31</f>
        <v>1.1465871440907782</v>
      </c>
      <c r="V32" s="110">
        <f>[5]Fremskriv_antal!K31</f>
        <v>1.1627212774712143</v>
      </c>
      <c r="W32" s="110">
        <f>[5]Fremskriv_antal!L31</f>
        <v>1.1788800847920069</v>
      </c>
    </row>
    <row r="33" spans="4:23" x14ac:dyDescent="0.25">
      <c r="D33" s="105" t="s">
        <v>180</v>
      </c>
      <c r="E33" s="105">
        <v>2015</v>
      </c>
      <c r="F33" s="106">
        <f t="shared" si="2"/>
        <v>1012.9568756206097</v>
      </c>
      <c r="G33" s="106">
        <f t="shared" si="3"/>
        <v>683.26027436551669</v>
      </c>
      <c r="H33" s="105" t="s">
        <v>181</v>
      </c>
      <c r="I33" s="107" t="s">
        <v>194</v>
      </c>
      <c r="M33" s="108" t="str">
        <f>[5]Fremskriv_antal!B31</f>
        <v>Multi-family building</v>
      </c>
      <c r="N33" s="108">
        <f>[5]Fremskriv_antal!C31</f>
        <v>0.9841251696997928</v>
      </c>
      <c r="O33" s="108">
        <f>[5]Fremskriv_antal!D31</f>
        <v>1</v>
      </c>
      <c r="P33" s="108">
        <f>[5]Fremskriv_antal!E31</f>
        <v>1.0238122454503109</v>
      </c>
      <c r="Q33" s="108">
        <f>[5]Fremskriv_antal!F31</f>
        <v>1.0641351135546686</v>
      </c>
      <c r="R33" s="108">
        <f>[5]Fremskriv_antal!G31</f>
        <v>1.093545523903293</v>
      </c>
      <c r="S33" s="108">
        <f>[5]Fremskriv_antal!H31</f>
        <v>1.119666544355856</v>
      </c>
      <c r="T33" s="108">
        <f>[5]Fremskriv_antal!I31</f>
        <v>1.1332938901133505</v>
      </c>
      <c r="U33" s="108">
        <f>[5]Fremskriv_antal!J32</f>
        <v>1.0621838562190011</v>
      </c>
      <c r="V33" s="108">
        <f>[5]Fremskriv_antal!K32</f>
        <v>1.0599538049158781</v>
      </c>
      <c r="W33" s="108">
        <f>[5]Fremskriv_antal!L32</f>
        <v>1.0579622153025048</v>
      </c>
    </row>
    <row r="34" spans="4:23" x14ac:dyDescent="0.25">
      <c r="D34" s="105" t="s">
        <v>180</v>
      </c>
      <c r="E34" s="105">
        <v>2015</v>
      </c>
      <c r="F34" s="106">
        <f t="shared" si="2"/>
        <v>837.54663422052363</v>
      </c>
      <c r="G34" s="106">
        <f t="shared" si="3"/>
        <v>564.94245398237808</v>
      </c>
      <c r="H34" s="105" t="s">
        <v>181</v>
      </c>
      <c r="I34" s="107" t="s">
        <v>195</v>
      </c>
    </row>
    <row r="35" spans="4:23" x14ac:dyDescent="0.25">
      <c r="D35" s="102" t="s">
        <v>180</v>
      </c>
      <c r="E35" s="102">
        <v>2020</v>
      </c>
      <c r="F35" s="103">
        <f t="shared" ref="F35:F41" si="4">$O7*F7*$Q$30</f>
        <v>3571.2515063510509</v>
      </c>
      <c r="G35" s="103">
        <f t="shared" ref="G35:G41" si="5">$O7*G7*$Q$32</f>
        <v>5974.3102348769416</v>
      </c>
      <c r="H35" s="102" t="s">
        <v>181</v>
      </c>
      <c r="I35" s="104" t="s">
        <v>182</v>
      </c>
    </row>
    <row r="36" spans="4:23" x14ac:dyDescent="0.25">
      <c r="D36" s="102" t="s">
        <v>180</v>
      </c>
      <c r="E36" s="102">
        <v>2020</v>
      </c>
      <c r="F36" s="103">
        <f t="shared" si="4"/>
        <v>3236.4313498446795</v>
      </c>
      <c r="G36" s="103">
        <f t="shared" si="5"/>
        <v>5414.1930086603679</v>
      </c>
      <c r="H36" s="102" t="s">
        <v>181</v>
      </c>
      <c r="I36" s="104" t="s">
        <v>183</v>
      </c>
    </row>
    <row r="37" spans="4:23" x14ac:dyDescent="0.25">
      <c r="D37" s="102" t="s">
        <v>180</v>
      </c>
      <c r="E37" s="102">
        <v>2020</v>
      </c>
      <c r="F37" s="103">
        <f t="shared" si="4"/>
        <v>3703.0704656055273</v>
      </c>
      <c r="G37" s="103">
        <f t="shared" si="5"/>
        <v>6194.8288278755927</v>
      </c>
      <c r="H37" s="102" t="s">
        <v>181</v>
      </c>
      <c r="I37" s="104" t="s">
        <v>184</v>
      </c>
      <c r="L37" s="69"/>
      <c r="M37" s="69"/>
    </row>
    <row r="38" spans="4:23" x14ac:dyDescent="0.25">
      <c r="D38" s="102" t="s">
        <v>180</v>
      </c>
      <c r="E38" s="102">
        <v>2020</v>
      </c>
      <c r="F38" s="103">
        <f t="shared" si="4"/>
        <v>13269.816105713215</v>
      </c>
      <c r="G38" s="103">
        <f t="shared" si="5"/>
        <v>22198.94007305583</v>
      </c>
      <c r="H38" s="102" t="s">
        <v>181</v>
      </c>
      <c r="I38" s="104" t="s">
        <v>185</v>
      </c>
      <c r="L38" s="69"/>
      <c r="M38" s="69"/>
    </row>
    <row r="39" spans="4:23" x14ac:dyDescent="0.25">
      <c r="D39" s="102" t="s">
        <v>180</v>
      </c>
      <c r="E39" s="102">
        <v>2020</v>
      </c>
      <c r="F39" s="103">
        <f t="shared" si="4"/>
        <v>4352.2570708302119</v>
      </c>
      <c r="G39" s="103">
        <f t="shared" si="5"/>
        <v>7280.8464810824571</v>
      </c>
      <c r="H39" s="102" t="s">
        <v>181</v>
      </c>
      <c r="I39" s="104" t="s">
        <v>186</v>
      </c>
      <c r="L39" s="69"/>
      <c r="M39" s="69"/>
    </row>
    <row r="40" spans="4:23" x14ac:dyDescent="0.25">
      <c r="D40" s="102" t="s">
        <v>180</v>
      </c>
      <c r="E40" s="102">
        <v>2020</v>
      </c>
      <c r="F40" s="103">
        <f t="shared" si="4"/>
        <v>1359.5133034924499</v>
      </c>
      <c r="G40" s="103">
        <f t="shared" si="5"/>
        <v>2274.3159447219014</v>
      </c>
      <c r="H40" s="102" t="s">
        <v>181</v>
      </c>
      <c r="I40" s="104" t="s">
        <v>187</v>
      </c>
      <c r="L40" s="69"/>
      <c r="M40" s="69"/>
    </row>
    <row r="41" spans="4:23" x14ac:dyDescent="0.25">
      <c r="D41" s="102" t="s">
        <v>180</v>
      </c>
      <c r="E41" s="102">
        <v>2020</v>
      </c>
      <c r="F41" s="103">
        <f t="shared" si="4"/>
        <v>1598.5654533218476</v>
      </c>
      <c r="G41" s="103">
        <f t="shared" si="5"/>
        <v>2674.2238489552692</v>
      </c>
      <c r="H41" s="102" t="s">
        <v>181</v>
      </c>
      <c r="I41" s="104" t="s">
        <v>188</v>
      </c>
      <c r="L41" s="115"/>
      <c r="M41" s="115"/>
      <c r="N41" s="49"/>
      <c r="O41" s="49"/>
      <c r="P41" s="49"/>
      <c r="Q41" s="49"/>
      <c r="R41" s="49"/>
    </row>
    <row r="42" spans="4:23" x14ac:dyDescent="0.25">
      <c r="D42" s="105" t="s">
        <v>180</v>
      </c>
      <c r="E42" s="105">
        <v>2020</v>
      </c>
      <c r="F42" s="106">
        <f t="shared" ref="F42:F48" si="6">$O19*$F14*Q$31</f>
        <v>3265.7393835176545</v>
      </c>
      <c r="G42" s="106">
        <f t="shared" ref="G42:G48" si="7">$O19*G14*Q$31</f>
        <v>2208.6486783766977</v>
      </c>
      <c r="H42" s="105" t="s">
        <v>181</v>
      </c>
      <c r="I42" s="107" t="s">
        <v>189</v>
      </c>
      <c r="L42" s="49"/>
      <c r="M42" s="116"/>
      <c r="N42" s="116"/>
      <c r="O42" s="116"/>
      <c r="P42" s="116"/>
      <c r="Q42" s="116"/>
      <c r="R42" s="49"/>
    </row>
    <row r="43" spans="4:23" x14ac:dyDescent="0.25">
      <c r="D43" s="105" t="s">
        <v>180</v>
      </c>
      <c r="E43" s="105">
        <v>2020</v>
      </c>
      <c r="F43" s="106">
        <f t="shared" si="6"/>
        <v>2998.1475291559664</v>
      </c>
      <c r="G43" s="106">
        <f t="shared" si="7"/>
        <v>2027.6739201142348</v>
      </c>
      <c r="H43" s="105" t="s">
        <v>181</v>
      </c>
      <c r="I43" s="107" t="s">
        <v>190</v>
      </c>
      <c r="L43" s="49"/>
      <c r="M43" s="116"/>
      <c r="N43" s="116"/>
      <c r="O43" s="116"/>
      <c r="P43" s="116"/>
      <c r="Q43" s="116"/>
      <c r="R43" s="49"/>
    </row>
    <row r="44" spans="4:23" x14ac:dyDescent="0.25">
      <c r="D44" s="105" t="s">
        <v>180</v>
      </c>
      <c r="E44" s="105">
        <v>2020</v>
      </c>
      <c r="F44" s="106">
        <f t="shared" si="6"/>
        <v>2918.7285563373916</v>
      </c>
      <c r="G44" s="106">
        <f t="shared" si="7"/>
        <v>1973.9621603090663</v>
      </c>
      <c r="H44" s="105" t="s">
        <v>181</v>
      </c>
      <c r="I44" s="107" t="s">
        <v>191</v>
      </c>
      <c r="L44" s="49"/>
      <c r="M44" s="116"/>
      <c r="N44" s="116"/>
      <c r="O44" s="116"/>
      <c r="P44" s="116"/>
      <c r="Q44" s="116"/>
      <c r="R44" s="49"/>
    </row>
    <row r="45" spans="4:23" x14ac:dyDescent="0.25">
      <c r="D45" s="105" t="s">
        <v>180</v>
      </c>
      <c r="E45" s="105">
        <v>2020</v>
      </c>
      <c r="F45" s="106">
        <f t="shared" si="6"/>
        <v>7301.927360840411</v>
      </c>
      <c r="G45" s="106">
        <f t="shared" si="7"/>
        <v>4938.3586138313913</v>
      </c>
      <c r="H45" s="105" t="s">
        <v>181</v>
      </c>
      <c r="I45" s="107" t="s">
        <v>192</v>
      </c>
      <c r="L45" s="49"/>
      <c r="M45" s="116"/>
      <c r="N45" s="116"/>
      <c r="O45" s="116"/>
      <c r="P45" s="116"/>
      <c r="Q45" s="116"/>
      <c r="R45" s="49"/>
    </row>
    <row r="46" spans="4:23" x14ac:dyDescent="0.25">
      <c r="D46" s="105" t="s">
        <v>180</v>
      </c>
      <c r="E46" s="105">
        <v>2020</v>
      </c>
      <c r="F46" s="106">
        <f t="shared" si="6"/>
        <v>2835.1556814145738</v>
      </c>
      <c r="G46" s="106">
        <f t="shared" si="7"/>
        <v>1917.4410794542916</v>
      </c>
      <c r="H46" s="105" t="s">
        <v>181</v>
      </c>
      <c r="I46" s="107" t="s">
        <v>193</v>
      </c>
      <c r="L46" s="49"/>
      <c r="M46" s="116"/>
      <c r="N46" s="116"/>
      <c r="O46" s="116"/>
      <c r="P46" s="116"/>
      <c r="Q46" s="116"/>
      <c r="R46" s="49"/>
    </row>
    <row r="47" spans="4:23" x14ac:dyDescent="0.25">
      <c r="D47" s="105" t="s">
        <v>180</v>
      </c>
      <c r="E47" s="105">
        <v>2020</v>
      </c>
      <c r="F47" s="106">
        <f t="shared" si="6"/>
        <v>1055.602383188098</v>
      </c>
      <c r="G47" s="106">
        <f t="shared" si="7"/>
        <v>713.9133086634688</v>
      </c>
      <c r="H47" s="105" t="s">
        <v>181</v>
      </c>
      <c r="I47" s="107" t="s">
        <v>194</v>
      </c>
      <c r="L47" s="49"/>
      <c r="M47" s="116"/>
      <c r="N47" s="116"/>
      <c r="O47" s="116"/>
      <c r="P47" s="116"/>
      <c r="Q47" s="116"/>
      <c r="R47" s="49"/>
    </row>
    <row r="48" spans="4:23" x14ac:dyDescent="0.25">
      <c r="D48" s="105" t="s">
        <v>180</v>
      </c>
      <c r="E48" s="105">
        <v>2020</v>
      </c>
      <c r="F48" s="106">
        <f t="shared" si="6"/>
        <v>952.70245280399718</v>
      </c>
      <c r="G48" s="106">
        <f t="shared" si="7"/>
        <v>644.32116778568138</v>
      </c>
      <c r="H48" s="105" t="s">
        <v>181</v>
      </c>
      <c r="I48" s="107" t="s">
        <v>195</v>
      </c>
      <c r="L48" s="49"/>
      <c r="M48" s="116"/>
      <c r="N48" s="116"/>
      <c r="O48" s="116"/>
      <c r="P48" s="116"/>
      <c r="Q48" s="116"/>
      <c r="R48" s="49"/>
    </row>
    <row r="49" spans="4:13" x14ac:dyDescent="0.25">
      <c r="D49" s="102" t="s">
        <v>180</v>
      </c>
      <c r="E49" s="102">
        <v>2025</v>
      </c>
      <c r="F49" s="103">
        <f t="shared" ref="F49:F55" si="8">$P7*F7*$R$30</f>
        <v>3514.451684258107</v>
      </c>
      <c r="G49" s="103">
        <f t="shared" ref="G49:G55" si="9">$P7*G7*$R$32</f>
        <v>5859.640096714088</v>
      </c>
      <c r="H49" s="102" t="s">
        <v>181</v>
      </c>
      <c r="I49" s="104" t="s">
        <v>182</v>
      </c>
      <c r="L49" s="69"/>
      <c r="M49" s="69"/>
    </row>
    <row r="50" spans="4:13" x14ac:dyDescent="0.25">
      <c r="D50" s="102" t="s">
        <v>180</v>
      </c>
      <c r="E50" s="102">
        <v>2025</v>
      </c>
      <c r="F50" s="103">
        <f t="shared" si="8"/>
        <v>3306.3579191725544</v>
      </c>
      <c r="G50" s="103">
        <f t="shared" si="9"/>
        <v>5512.6856698732736</v>
      </c>
      <c r="H50" s="102" t="s">
        <v>181</v>
      </c>
      <c r="I50" s="104" t="s">
        <v>183</v>
      </c>
      <c r="L50" s="69"/>
      <c r="M50" s="69"/>
    </row>
    <row r="51" spans="4:13" x14ac:dyDescent="0.25">
      <c r="D51" s="102" t="s">
        <v>180</v>
      </c>
      <c r="E51" s="102">
        <v>2025</v>
      </c>
      <c r="F51" s="103">
        <f t="shared" si="8"/>
        <v>3718.1789734575682</v>
      </c>
      <c r="G51" s="103">
        <f t="shared" si="9"/>
        <v>6199.3143047662707</v>
      </c>
      <c r="H51" s="102" t="s">
        <v>181</v>
      </c>
      <c r="I51" s="104" t="s">
        <v>184</v>
      </c>
      <c r="L51" s="69"/>
      <c r="M51" s="69"/>
    </row>
    <row r="52" spans="4:13" x14ac:dyDescent="0.25">
      <c r="D52" s="102" t="s">
        <v>180</v>
      </c>
      <c r="E52" s="102">
        <v>2025</v>
      </c>
      <c r="F52" s="103">
        <f t="shared" si="8"/>
        <v>13438.765212839078</v>
      </c>
      <c r="G52" s="103">
        <f t="shared" si="9"/>
        <v>22406.433368880265</v>
      </c>
      <c r="H52" s="102" t="s">
        <v>181</v>
      </c>
      <c r="I52" s="104" t="s">
        <v>185</v>
      </c>
      <c r="L52" s="69"/>
      <c r="M52" s="69"/>
    </row>
    <row r="53" spans="4:13" x14ac:dyDescent="0.25">
      <c r="D53" s="102" t="s">
        <v>180</v>
      </c>
      <c r="E53" s="102">
        <v>2025</v>
      </c>
      <c r="F53" s="103">
        <f t="shared" si="8"/>
        <v>5210.7525145613736</v>
      </c>
      <c r="G53" s="103">
        <f t="shared" si="9"/>
        <v>8687.8799629373934</v>
      </c>
      <c r="H53" s="102" t="s">
        <v>181</v>
      </c>
      <c r="I53" s="104" t="s">
        <v>186</v>
      </c>
      <c r="L53" s="69"/>
      <c r="M53" s="69"/>
    </row>
    <row r="54" spans="4:13" x14ac:dyDescent="0.25">
      <c r="D54" s="102" t="s">
        <v>180</v>
      </c>
      <c r="E54" s="102">
        <v>2025</v>
      </c>
      <c r="F54" s="103">
        <f t="shared" si="8"/>
        <v>1388.2274406411702</v>
      </c>
      <c r="G54" s="103">
        <f t="shared" si="9"/>
        <v>2314.5895591553581</v>
      </c>
      <c r="H54" s="102" t="s">
        <v>181</v>
      </c>
      <c r="I54" s="104" t="s">
        <v>187</v>
      </c>
      <c r="L54" s="69"/>
      <c r="M54" s="69"/>
    </row>
    <row r="55" spans="4:13" x14ac:dyDescent="0.25">
      <c r="D55" s="102" t="s">
        <v>180</v>
      </c>
      <c r="E55" s="102">
        <v>2025</v>
      </c>
      <c r="F55" s="103">
        <f t="shared" si="8"/>
        <v>1647.0970824592271</v>
      </c>
      <c r="G55" s="103">
        <f t="shared" si="9"/>
        <v>2746.2025301953367</v>
      </c>
      <c r="H55" s="102" t="s">
        <v>181</v>
      </c>
      <c r="I55" s="104" t="s">
        <v>188</v>
      </c>
      <c r="L55" s="69"/>
      <c r="M55" s="69"/>
    </row>
    <row r="56" spans="4:13" x14ac:dyDescent="0.25">
      <c r="D56" s="105" t="s">
        <v>180</v>
      </c>
      <c r="E56" s="105">
        <v>2025</v>
      </c>
      <c r="F56" s="106">
        <f t="shared" ref="F56:F62" si="10">$P19*$F14*R$31</f>
        <v>3348.1651691020838</v>
      </c>
      <c r="G56" s="106">
        <f t="shared" ref="G56:G62" si="11">$P19*$F14*S$33</f>
        <v>3355.1111323046839</v>
      </c>
      <c r="H56" s="105" t="s">
        <v>181</v>
      </c>
      <c r="I56" s="107" t="s">
        <v>189</v>
      </c>
      <c r="L56" s="69"/>
      <c r="M56" s="69"/>
    </row>
    <row r="57" spans="4:13" x14ac:dyDescent="0.25">
      <c r="D57" s="105" t="s">
        <v>180</v>
      </c>
      <c r="E57" s="105">
        <v>2025</v>
      </c>
      <c r="F57" s="106">
        <f t="shared" si="10"/>
        <v>3137.5611042066243</v>
      </c>
      <c r="G57" s="106">
        <f t="shared" si="11"/>
        <v>3144.070157038559</v>
      </c>
      <c r="H57" s="105" t="s">
        <v>181</v>
      </c>
      <c r="I57" s="107" t="s">
        <v>190</v>
      </c>
      <c r="L57" s="69"/>
      <c r="M57" s="69"/>
    </row>
    <row r="58" spans="4:13" x14ac:dyDescent="0.25">
      <c r="D58" s="105" t="s">
        <v>180</v>
      </c>
      <c r="E58" s="105">
        <v>2025</v>
      </c>
      <c r="F58" s="106">
        <f t="shared" si="10"/>
        <v>3053.5223072033946</v>
      </c>
      <c r="G58" s="106">
        <f t="shared" si="11"/>
        <v>3059.8570166675163</v>
      </c>
      <c r="H58" s="105" t="s">
        <v>181</v>
      </c>
      <c r="I58" s="107" t="s">
        <v>191</v>
      </c>
      <c r="L58" s="69"/>
      <c r="M58" s="69"/>
    </row>
    <row r="59" spans="4:13" x14ac:dyDescent="0.25">
      <c r="D59" s="105" t="s">
        <v>180</v>
      </c>
      <c r="E59" s="105">
        <v>2025</v>
      </c>
      <c r="F59" s="106">
        <f t="shared" si="10"/>
        <v>7626.0306580685246</v>
      </c>
      <c r="G59" s="106">
        <f t="shared" si="11"/>
        <v>7641.8513018114527</v>
      </c>
      <c r="H59" s="105" t="s">
        <v>181</v>
      </c>
      <c r="I59" s="107" t="s">
        <v>192</v>
      </c>
      <c r="L59" s="69"/>
      <c r="M59" s="69"/>
    </row>
    <row r="60" spans="4:13" x14ac:dyDescent="0.25">
      <c r="D60" s="105" t="s">
        <v>180</v>
      </c>
      <c r="E60" s="105">
        <v>2025</v>
      </c>
      <c r="F60" s="106">
        <f t="shared" si="10"/>
        <v>3467.9218949707702</v>
      </c>
      <c r="G60" s="106">
        <f t="shared" si="11"/>
        <v>3475.1163004601563</v>
      </c>
      <c r="H60" s="105" t="s">
        <v>181</v>
      </c>
      <c r="I60" s="107" t="s">
        <v>193</v>
      </c>
      <c r="L60" s="69"/>
      <c r="M60" s="69"/>
    </row>
    <row r="61" spans="4:13" x14ac:dyDescent="0.25">
      <c r="D61" s="105" t="s">
        <v>180</v>
      </c>
      <c r="E61" s="105">
        <v>2025</v>
      </c>
      <c r="F61" s="106">
        <f t="shared" si="10"/>
        <v>1091.4226066155434</v>
      </c>
      <c r="G61" s="106">
        <f t="shared" si="11"/>
        <v>1093.6868262346939</v>
      </c>
      <c r="H61" s="105" t="s">
        <v>181</v>
      </c>
      <c r="I61" s="107" t="s">
        <v>194</v>
      </c>
      <c r="L61" s="69"/>
      <c r="M61" s="69"/>
    </row>
    <row r="62" spans="4:13" x14ac:dyDescent="0.25">
      <c r="D62" s="105" t="s">
        <v>180</v>
      </c>
      <c r="E62" s="105">
        <v>2025</v>
      </c>
      <c r="F62" s="106">
        <f t="shared" si="10"/>
        <v>1059.1728027776192</v>
      </c>
      <c r="G62" s="106">
        <f t="shared" si="11"/>
        <v>1061.3701183046967</v>
      </c>
      <c r="H62" s="105" t="s">
        <v>181</v>
      </c>
      <c r="I62" s="107" t="s">
        <v>195</v>
      </c>
      <c r="L62" s="69"/>
      <c r="M62" s="69"/>
    </row>
    <row r="63" spans="4:13" x14ac:dyDescent="0.25">
      <c r="D63" s="102" t="s">
        <v>180</v>
      </c>
      <c r="E63" s="102">
        <v>2030</v>
      </c>
      <c r="F63" s="103">
        <f t="shared" ref="F63:F69" si="12">$Q7*F7*$S$30</f>
        <v>3451.4876724736932</v>
      </c>
      <c r="G63" s="103">
        <f t="shared" ref="G63:G69" si="13">$Q7*G7*$S$32</f>
        <v>5724.2624385064191</v>
      </c>
      <c r="H63" s="102" t="s">
        <v>181</v>
      </c>
      <c r="I63" s="104" t="s">
        <v>182</v>
      </c>
      <c r="L63" s="69"/>
      <c r="M63" s="69"/>
    </row>
    <row r="64" spans="4:13" x14ac:dyDescent="0.25">
      <c r="D64" s="102" t="s">
        <v>180</v>
      </c>
      <c r="E64" s="102">
        <v>2030</v>
      </c>
      <c r="F64" s="103">
        <f t="shared" si="12"/>
        <v>3358.5306566891463</v>
      </c>
      <c r="G64" s="103">
        <f t="shared" si="13"/>
        <v>5570.0940322001134</v>
      </c>
      <c r="H64" s="102" t="s">
        <v>181</v>
      </c>
      <c r="I64" s="104" t="s">
        <v>183</v>
      </c>
      <c r="L64" s="69"/>
      <c r="M64" s="69"/>
    </row>
    <row r="65" spans="4:13" x14ac:dyDescent="0.25">
      <c r="D65" s="102" t="s">
        <v>180</v>
      </c>
      <c r="E65" s="102">
        <v>2030</v>
      </c>
      <c r="F65" s="103">
        <f t="shared" si="12"/>
        <v>3675.2801070733585</v>
      </c>
      <c r="G65" s="103">
        <f t="shared" si="13"/>
        <v>6095.4202547771747</v>
      </c>
      <c r="H65" s="102" t="s">
        <v>181</v>
      </c>
      <c r="I65" s="104" t="s">
        <v>184</v>
      </c>
      <c r="L65" s="69"/>
      <c r="M65" s="69"/>
    </row>
    <row r="66" spans="4:13" x14ac:dyDescent="0.25">
      <c r="D66" s="102" t="s">
        <v>180</v>
      </c>
      <c r="E66" s="102">
        <v>2030</v>
      </c>
      <c r="F66" s="103">
        <f t="shared" si="12"/>
        <v>13835.545168389444</v>
      </c>
      <c r="G66" s="103">
        <f t="shared" si="13"/>
        <v>22946.131940523192</v>
      </c>
      <c r="H66" s="102" t="s">
        <v>181</v>
      </c>
      <c r="I66" s="104" t="s">
        <v>185</v>
      </c>
      <c r="L66" s="69"/>
      <c r="M66" s="69"/>
    </row>
    <row r="67" spans="4:13" x14ac:dyDescent="0.25">
      <c r="D67" s="102" t="s">
        <v>180</v>
      </c>
      <c r="E67" s="102">
        <v>2030</v>
      </c>
      <c r="F67" s="103">
        <f t="shared" si="12"/>
        <v>6324.4250487090876</v>
      </c>
      <c r="G67" s="103">
        <f t="shared" si="13"/>
        <v>10489.004216992604</v>
      </c>
      <c r="H67" s="102" t="s">
        <v>181</v>
      </c>
      <c r="I67" s="104" t="s">
        <v>186</v>
      </c>
      <c r="L67" s="69"/>
      <c r="M67" s="69"/>
    </row>
    <row r="68" spans="4:13" x14ac:dyDescent="0.25">
      <c r="D68" s="102" t="s">
        <v>180</v>
      </c>
      <c r="E68" s="102">
        <v>2030</v>
      </c>
      <c r="F68" s="103">
        <f t="shared" si="12"/>
        <v>1413.7054727070206</v>
      </c>
      <c r="G68" s="103">
        <f t="shared" si="13"/>
        <v>2344.6182934583371</v>
      </c>
      <c r="H68" s="102" t="s">
        <v>181</v>
      </c>
      <c r="I68" s="104" t="s">
        <v>187</v>
      </c>
      <c r="L68" s="69"/>
      <c r="M68" s="69"/>
    </row>
    <row r="69" spans="4:13" x14ac:dyDescent="0.25">
      <c r="D69" s="102" t="s">
        <v>180</v>
      </c>
      <c r="E69" s="102">
        <v>2030</v>
      </c>
      <c r="F69" s="103">
        <f t="shared" si="12"/>
        <v>1682.0793332441738</v>
      </c>
      <c r="G69" s="103">
        <f t="shared" si="13"/>
        <v>2789.7140188759963</v>
      </c>
      <c r="H69" s="102" t="s">
        <v>181</v>
      </c>
      <c r="I69" s="104" t="s">
        <v>188</v>
      </c>
      <c r="L69" s="69"/>
      <c r="M69" s="69"/>
    </row>
    <row r="70" spans="4:13" x14ac:dyDescent="0.25">
      <c r="D70" s="105" t="s">
        <v>180</v>
      </c>
      <c r="E70" s="105">
        <v>2030</v>
      </c>
      <c r="F70" s="106">
        <f t="shared" ref="F70:F76" si="14">$Q19*$F14*S$31</f>
        <v>3396.3754269647029</v>
      </c>
      <c r="G70" s="106">
        <f t="shared" ref="G70:G76" si="15">$Q19*$F14*T$33</f>
        <v>3328.8114183295347</v>
      </c>
      <c r="H70" s="105" t="s">
        <v>181</v>
      </c>
      <c r="I70" s="107" t="s">
        <v>189</v>
      </c>
      <c r="L70" s="69"/>
      <c r="M70" s="69"/>
    </row>
    <row r="71" spans="4:13" x14ac:dyDescent="0.25">
      <c r="D71" s="105" t="s">
        <v>180</v>
      </c>
      <c r="E71" s="105">
        <v>2030</v>
      </c>
      <c r="F71" s="106">
        <f t="shared" si="14"/>
        <v>3258.8216274588513</v>
      </c>
      <c r="G71" s="106">
        <f t="shared" si="15"/>
        <v>3193.9939730040333</v>
      </c>
      <c r="H71" s="105" t="s">
        <v>181</v>
      </c>
      <c r="I71" s="107" t="s">
        <v>190</v>
      </c>
      <c r="L71" s="69"/>
      <c r="M71" s="69"/>
    </row>
    <row r="72" spans="4:13" x14ac:dyDescent="0.25">
      <c r="D72" s="105" t="s">
        <v>180</v>
      </c>
      <c r="E72" s="105">
        <v>2030</v>
      </c>
      <c r="F72" s="106">
        <f t="shared" si="14"/>
        <v>3147.3652680423593</v>
      </c>
      <c r="G72" s="106">
        <f t="shared" si="15"/>
        <v>3084.7548120663296</v>
      </c>
      <c r="H72" s="105" t="s">
        <v>181</v>
      </c>
      <c r="I72" s="107" t="s">
        <v>191</v>
      </c>
      <c r="L72" s="69"/>
      <c r="M72" s="69"/>
    </row>
    <row r="73" spans="4:13" x14ac:dyDescent="0.25">
      <c r="D73" s="105" t="s">
        <v>180</v>
      </c>
      <c r="E73" s="105">
        <v>2030</v>
      </c>
      <c r="F73" s="106">
        <f t="shared" si="14"/>
        <v>8275.897060401976</v>
      </c>
      <c r="G73" s="106">
        <f t="shared" si="15"/>
        <v>8111.2648539581578</v>
      </c>
      <c r="H73" s="105" t="s">
        <v>181</v>
      </c>
      <c r="I73" s="107" t="s">
        <v>192</v>
      </c>
      <c r="L73" s="69"/>
      <c r="M73" s="69"/>
    </row>
    <row r="74" spans="4:13" x14ac:dyDescent="0.25">
      <c r="D74" s="105" t="s">
        <v>180</v>
      </c>
      <c r="E74" s="105">
        <v>2030</v>
      </c>
      <c r="F74" s="106">
        <f t="shared" si="14"/>
        <v>4296.7340939308797</v>
      </c>
      <c r="G74" s="106">
        <f t="shared" si="15"/>
        <v>4211.2592735913604</v>
      </c>
      <c r="H74" s="105" t="s">
        <v>181</v>
      </c>
      <c r="I74" s="107" t="s">
        <v>193</v>
      </c>
      <c r="L74" s="69"/>
      <c r="M74" s="69"/>
    </row>
    <row r="75" spans="4:13" x14ac:dyDescent="0.25">
      <c r="D75" s="105" t="s">
        <v>180</v>
      </c>
      <c r="E75" s="105">
        <v>2030</v>
      </c>
      <c r="F75" s="106">
        <f t="shared" si="14"/>
        <v>1124.0790146800762</v>
      </c>
      <c r="G75" s="106">
        <f t="shared" si="15"/>
        <v>1101.7177398776821</v>
      </c>
      <c r="H75" s="105" t="s">
        <v>181</v>
      </c>
      <c r="I75" s="107" t="s">
        <v>194</v>
      </c>
      <c r="L75" s="69"/>
      <c r="M75" s="69"/>
    </row>
    <row r="76" spans="4:13" x14ac:dyDescent="0.25">
      <c r="D76" s="105" t="s">
        <v>180</v>
      </c>
      <c r="E76" s="105">
        <v>2030</v>
      </c>
      <c r="F76" s="106">
        <f t="shared" si="14"/>
        <v>1157.9427171016594</v>
      </c>
      <c r="G76" s="106">
        <f t="shared" si="15"/>
        <v>1134.9077925417428</v>
      </c>
      <c r="H76" s="105" t="s">
        <v>181</v>
      </c>
      <c r="I76" s="107" t="s">
        <v>195</v>
      </c>
      <c r="L76" s="69"/>
      <c r="M76" s="69"/>
    </row>
    <row r="77" spans="4:13" x14ac:dyDescent="0.25">
      <c r="D77" s="102" t="s">
        <v>180</v>
      </c>
      <c r="E77" s="102">
        <v>2035</v>
      </c>
      <c r="F77" s="103">
        <f t="shared" ref="F77:F83" si="16">$R7*F7*$T$30</f>
        <v>3389.5755624023136</v>
      </c>
      <c r="G77" s="103">
        <f t="shared" ref="G77:G83" si="17">$R7*G7*$T$32</f>
        <v>5587.8887550540385</v>
      </c>
      <c r="H77" s="102" t="s">
        <v>181</v>
      </c>
      <c r="I77" s="104" t="s">
        <v>182</v>
      </c>
      <c r="L77" s="69"/>
      <c r="M77" s="69"/>
    </row>
    <row r="78" spans="4:13" x14ac:dyDescent="0.25">
      <c r="D78" s="102" t="s">
        <v>180</v>
      </c>
      <c r="E78" s="102">
        <v>2035</v>
      </c>
      <c r="F78" s="103">
        <f t="shared" si="16"/>
        <v>3395.5803512842763</v>
      </c>
      <c r="G78" s="103">
        <f t="shared" si="17"/>
        <v>5597.7879567836535</v>
      </c>
      <c r="H78" s="102" t="s">
        <v>181</v>
      </c>
      <c r="I78" s="104" t="s">
        <v>183</v>
      </c>
      <c r="L78" s="69"/>
      <c r="M78" s="69"/>
    </row>
    <row r="79" spans="4:13" x14ac:dyDescent="0.25">
      <c r="D79" s="102" t="s">
        <v>180</v>
      </c>
      <c r="E79" s="102">
        <v>2035</v>
      </c>
      <c r="F79" s="103">
        <f t="shared" si="16"/>
        <v>3598.4655586152662</v>
      </c>
      <c r="G79" s="103">
        <f t="shared" si="17"/>
        <v>5932.2546024565863</v>
      </c>
      <c r="H79" s="102" t="s">
        <v>181</v>
      </c>
      <c r="I79" s="104" t="s">
        <v>184</v>
      </c>
      <c r="L79" s="69"/>
      <c r="M79" s="69"/>
    </row>
    <row r="80" spans="4:13" x14ac:dyDescent="0.25">
      <c r="D80" s="102" t="s">
        <v>180</v>
      </c>
      <c r="E80" s="102">
        <v>2035</v>
      </c>
      <c r="F80" s="103">
        <f t="shared" si="16"/>
        <v>14231.66905391529</v>
      </c>
      <c r="G80" s="103">
        <f t="shared" si="17"/>
        <v>23461.634652470053</v>
      </c>
      <c r="H80" s="102" t="s">
        <v>181</v>
      </c>
      <c r="I80" s="104" t="s">
        <v>185</v>
      </c>
      <c r="L80" s="69"/>
      <c r="M80" s="69"/>
    </row>
    <row r="81" spans="4:13" x14ac:dyDescent="0.25">
      <c r="D81" s="102" t="s">
        <v>180</v>
      </c>
      <c r="E81" s="102">
        <v>2035</v>
      </c>
      <c r="F81" s="103">
        <f t="shared" si="16"/>
        <v>7747.6307050329451</v>
      </c>
      <c r="G81" s="103">
        <f t="shared" si="17"/>
        <v>12772.365654029481</v>
      </c>
      <c r="H81" s="102" t="s">
        <v>181</v>
      </c>
      <c r="I81" s="104" t="s">
        <v>186</v>
      </c>
      <c r="L81" s="69"/>
      <c r="M81" s="69"/>
    </row>
    <row r="82" spans="4:13" x14ac:dyDescent="0.25">
      <c r="D82" s="102" t="s">
        <v>180</v>
      </c>
      <c r="E82" s="102">
        <v>2035</v>
      </c>
      <c r="F82" s="103">
        <f t="shared" si="16"/>
        <v>1435.4639464529953</v>
      </c>
      <c r="G82" s="103">
        <f t="shared" si="17"/>
        <v>2366.4357666613755</v>
      </c>
      <c r="H82" s="102" t="s">
        <v>181</v>
      </c>
      <c r="I82" s="104" t="s">
        <v>187</v>
      </c>
      <c r="L82" s="69"/>
      <c r="M82" s="69"/>
    </row>
    <row r="83" spans="4:13" x14ac:dyDescent="0.25">
      <c r="D83" s="102" t="s">
        <v>180</v>
      </c>
      <c r="E83" s="102">
        <v>2035</v>
      </c>
      <c r="F83" s="103">
        <f t="shared" si="16"/>
        <v>1706.7654185986885</v>
      </c>
      <c r="G83" s="103">
        <f t="shared" si="17"/>
        <v>2813.690125657899</v>
      </c>
      <c r="H83" s="102" t="s">
        <v>181</v>
      </c>
      <c r="I83" s="104" t="s">
        <v>188</v>
      </c>
      <c r="L83" s="69"/>
      <c r="M83" s="69"/>
    </row>
    <row r="84" spans="4:13" x14ac:dyDescent="0.25">
      <c r="D84" s="105" t="s">
        <v>180</v>
      </c>
      <c r="E84" s="105">
        <v>2035</v>
      </c>
      <c r="F84" s="106">
        <f t="shared" ref="F84:F90" si="18">$R19*$F14*T$31</f>
        <v>3414.657606911278</v>
      </c>
      <c r="G84" s="106">
        <f t="shared" ref="G84:G90" si="19">$R19*$F14*U$33</f>
        <v>3055.1548493230075</v>
      </c>
      <c r="H84" s="105" t="s">
        <v>181</v>
      </c>
      <c r="I84" s="107" t="s">
        <v>189</v>
      </c>
      <c r="L84" s="69"/>
      <c r="M84" s="69"/>
    </row>
    <row r="85" spans="4:13" x14ac:dyDescent="0.25">
      <c r="D85" s="105" t="s">
        <v>180</v>
      </c>
      <c r="E85" s="105">
        <v>2035</v>
      </c>
      <c r="F85" s="106">
        <f t="shared" si="18"/>
        <v>3351.9460030229111</v>
      </c>
      <c r="G85" s="106">
        <f t="shared" si="19"/>
        <v>2999.0456627560784</v>
      </c>
      <c r="H85" s="105" t="s">
        <v>181</v>
      </c>
      <c r="I85" s="107" t="s">
        <v>190</v>
      </c>
      <c r="L85" s="69"/>
      <c r="M85" s="69"/>
    </row>
    <row r="86" spans="4:13" x14ac:dyDescent="0.25">
      <c r="D86" s="105" t="s">
        <v>180</v>
      </c>
      <c r="E86" s="105">
        <v>2035</v>
      </c>
      <c r="F86" s="106">
        <f t="shared" si="18"/>
        <v>3178.3217801154842</v>
      </c>
      <c r="G86" s="106">
        <f t="shared" si="19"/>
        <v>2843.7009847122436</v>
      </c>
      <c r="H86" s="105" t="s">
        <v>181</v>
      </c>
      <c r="I86" s="107" t="s">
        <v>191</v>
      </c>
      <c r="L86" s="69"/>
      <c r="M86" s="69"/>
    </row>
    <row r="87" spans="4:13" x14ac:dyDescent="0.25">
      <c r="D87" s="105" t="s">
        <v>180</v>
      </c>
      <c r="E87" s="105">
        <v>2035</v>
      </c>
      <c r="F87" s="106">
        <f t="shared" si="18"/>
        <v>9034.852870391338</v>
      </c>
      <c r="G87" s="106">
        <f t="shared" si="19"/>
        <v>8083.6434388114585</v>
      </c>
      <c r="H87" s="105" t="s">
        <v>181</v>
      </c>
      <c r="I87" s="107" t="s">
        <v>192</v>
      </c>
      <c r="L87" s="69"/>
      <c r="M87" s="69"/>
    </row>
    <row r="88" spans="4:13" x14ac:dyDescent="0.25">
      <c r="D88" s="105" t="s">
        <v>180</v>
      </c>
      <c r="E88" s="105">
        <v>2035</v>
      </c>
      <c r="F88" s="106">
        <f t="shared" si="18"/>
        <v>5349.6562358595593</v>
      </c>
      <c r="G88" s="106">
        <f t="shared" si="19"/>
        <v>4786.4325132092399</v>
      </c>
      <c r="H88" s="105" t="s">
        <v>181</v>
      </c>
      <c r="I88" s="107" t="s">
        <v>193</v>
      </c>
      <c r="L88" s="69"/>
      <c r="M88" s="69"/>
    </row>
    <row r="89" spans="4:13" x14ac:dyDescent="0.25">
      <c r="D89" s="105" t="s">
        <v>180</v>
      </c>
      <c r="E89" s="105">
        <v>2035</v>
      </c>
      <c r="F89" s="106">
        <f t="shared" si="18"/>
        <v>1149.4253995621618</v>
      </c>
      <c r="G89" s="106">
        <f t="shared" si="19"/>
        <v>1028.4113336282201</v>
      </c>
      <c r="H89" s="105" t="s">
        <v>181</v>
      </c>
      <c r="I89" s="107" t="s">
        <v>194</v>
      </c>
      <c r="L89" s="69"/>
      <c r="M89" s="69"/>
    </row>
    <row r="90" spans="4:13" x14ac:dyDescent="0.25">
      <c r="D90" s="105" t="s">
        <v>180</v>
      </c>
      <c r="E90" s="105">
        <v>2035</v>
      </c>
      <c r="F90" s="106">
        <f t="shared" si="18"/>
        <v>1243.6005572914287</v>
      </c>
      <c r="G90" s="106">
        <f t="shared" si="19"/>
        <v>1112.671521015671</v>
      </c>
      <c r="H90" s="105" t="s">
        <v>181</v>
      </c>
      <c r="I90" s="107" t="s">
        <v>195</v>
      </c>
      <c r="L90" s="69"/>
      <c r="M90" s="69"/>
    </row>
    <row r="91" spans="4:13" x14ac:dyDescent="0.25">
      <c r="D91" s="102" t="s">
        <v>180</v>
      </c>
      <c r="E91" s="102">
        <v>2040</v>
      </c>
      <c r="F91" s="103">
        <f t="shared" ref="F91:F97" si="20">$S7*F7*$U$30</f>
        <v>3726.2452012337981</v>
      </c>
      <c r="G91" s="103">
        <f t="shared" ref="G91:G97" si="21">$S7*G7*$U$32</f>
        <v>5870.1666772719354</v>
      </c>
      <c r="H91" s="102" t="s">
        <v>181</v>
      </c>
      <c r="I91" s="104" t="s">
        <v>182</v>
      </c>
      <c r="L91" s="69"/>
      <c r="M91" s="69"/>
    </row>
    <row r="92" spans="4:13" x14ac:dyDescent="0.25">
      <c r="D92" s="102" t="s">
        <v>180</v>
      </c>
      <c r="E92" s="102">
        <v>2040</v>
      </c>
      <c r="F92" s="103">
        <f t="shared" si="20"/>
        <v>3827.8962488408724</v>
      </c>
      <c r="G92" s="103">
        <f t="shared" si="21"/>
        <v>6030.3033725638224</v>
      </c>
      <c r="H92" s="102" t="s">
        <v>181</v>
      </c>
      <c r="I92" s="104" t="s">
        <v>183</v>
      </c>
      <c r="L92" s="69"/>
      <c r="M92" s="69"/>
    </row>
    <row r="93" spans="4:13" x14ac:dyDescent="0.25">
      <c r="D93" s="102" t="s">
        <v>180</v>
      </c>
      <c r="E93" s="102">
        <v>2040</v>
      </c>
      <c r="F93" s="103">
        <f t="shared" si="20"/>
        <v>3922.1322412754744</v>
      </c>
      <c r="G93" s="103">
        <f t="shared" si="21"/>
        <v>6178.7587083549524</v>
      </c>
      <c r="H93" s="102" t="s">
        <v>181</v>
      </c>
      <c r="I93" s="104" t="s">
        <v>184</v>
      </c>
      <c r="L93" s="69"/>
      <c r="M93" s="69"/>
    </row>
    <row r="94" spans="4:13" x14ac:dyDescent="0.25">
      <c r="D94" s="102" t="s">
        <v>180</v>
      </c>
      <c r="E94" s="102">
        <v>2040</v>
      </c>
      <c r="F94" s="103">
        <f t="shared" si="20"/>
        <v>16216.65367136641</v>
      </c>
      <c r="G94" s="103">
        <f t="shared" si="21"/>
        <v>25547.019816890963</v>
      </c>
      <c r="H94" s="102" t="s">
        <v>181</v>
      </c>
      <c r="I94" s="104" t="s">
        <v>185</v>
      </c>
      <c r="L94" s="69"/>
      <c r="M94" s="69"/>
    </row>
    <row r="95" spans="4:13" x14ac:dyDescent="0.25">
      <c r="D95" s="102" t="s">
        <v>180</v>
      </c>
      <c r="E95" s="102">
        <v>2040</v>
      </c>
      <c r="F95" s="103">
        <f t="shared" si="20"/>
        <v>10689.946964460736</v>
      </c>
      <c r="G95" s="103">
        <f t="shared" si="21"/>
        <v>16840.483399161152</v>
      </c>
      <c r="H95" s="102" t="s">
        <v>181</v>
      </c>
      <c r="I95" s="104" t="s">
        <v>186</v>
      </c>
      <c r="L95" s="69"/>
      <c r="M95" s="69"/>
    </row>
    <row r="96" spans="4:13" x14ac:dyDescent="0.25">
      <c r="D96" s="102" t="s">
        <v>180</v>
      </c>
      <c r="E96" s="102">
        <v>2040</v>
      </c>
      <c r="F96" s="103">
        <f t="shared" si="20"/>
        <v>1626.2007892324243</v>
      </c>
      <c r="G96" s="103">
        <f t="shared" si="21"/>
        <v>2561.846890898295</v>
      </c>
      <c r="H96" s="102" t="s">
        <v>181</v>
      </c>
      <c r="I96" s="104" t="s">
        <v>187</v>
      </c>
      <c r="L96" s="69"/>
      <c r="M96" s="69"/>
    </row>
    <row r="97" spans="4:13" x14ac:dyDescent="0.25">
      <c r="D97" s="102" t="s">
        <v>180</v>
      </c>
      <c r="E97" s="102">
        <v>2040</v>
      </c>
      <c r="F97" s="103">
        <f t="shared" si="20"/>
        <v>1928.5622622846258</v>
      </c>
      <c r="G97" s="103">
        <f t="shared" si="21"/>
        <v>3038.1741715115513</v>
      </c>
      <c r="H97" s="102" t="s">
        <v>181</v>
      </c>
      <c r="I97" s="104" t="s">
        <v>188</v>
      </c>
      <c r="L97" s="69"/>
      <c r="M97" s="69"/>
    </row>
    <row r="98" spans="4:13" x14ac:dyDescent="0.25">
      <c r="D98" s="105" t="s">
        <v>180</v>
      </c>
      <c r="E98" s="105">
        <v>2040</v>
      </c>
      <c r="F98" s="106">
        <f t="shared" ref="F98:F104" si="22">$S19*$F14*U$31</f>
        <v>3062.0850237431077</v>
      </c>
      <c r="G98" s="106">
        <f t="shared" ref="G98:G104" si="23">$S19*$F14*V$33</f>
        <v>2987.4899630817763</v>
      </c>
      <c r="H98" s="105" t="s">
        <v>181</v>
      </c>
      <c r="I98" s="107" t="s">
        <v>189</v>
      </c>
      <c r="L98" s="69"/>
      <c r="M98" s="69"/>
    </row>
    <row r="99" spans="4:13" x14ac:dyDescent="0.25">
      <c r="D99" s="105" t="s">
        <v>180</v>
      </c>
      <c r="E99" s="105">
        <v>2040</v>
      </c>
      <c r="F99" s="106">
        <f t="shared" si="22"/>
        <v>3069.973606887143</v>
      </c>
      <c r="G99" s="106">
        <f t="shared" si="23"/>
        <v>2995.1863734632661</v>
      </c>
      <c r="H99" s="105" t="s">
        <v>181</v>
      </c>
      <c r="I99" s="107" t="s">
        <v>190</v>
      </c>
      <c r="L99" s="69"/>
      <c r="M99" s="69"/>
    </row>
    <row r="100" spans="4:13" x14ac:dyDescent="0.25">
      <c r="D100" s="105" t="s">
        <v>180</v>
      </c>
      <c r="E100" s="105">
        <v>2040</v>
      </c>
      <c r="F100" s="106">
        <f t="shared" si="22"/>
        <v>2833.7105417232801</v>
      </c>
      <c r="G100" s="106">
        <f t="shared" si="23"/>
        <v>2764.6788825376348</v>
      </c>
      <c r="H100" s="105" t="s">
        <v>181</v>
      </c>
      <c r="I100" s="107" t="s">
        <v>191</v>
      </c>
      <c r="L100" s="69"/>
      <c r="M100" s="69"/>
    </row>
    <row r="101" spans="4:13" x14ac:dyDescent="0.25">
      <c r="D101" s="105" t="s">
        <v>180</v>
      </c>
      <c r="E101" s="105">
        <v>2040</v>
      </c>
      <c r="F101" s="106">
        <f t="shared" si="22"/>
        <v>8761.9150362730797</v>
      </c>
      <c r="G101" s="106">
        <f t="shared" si="23"/>
        <v>8548.4671474743336</v>
      </c>
      <c r="H101" s="105" t="s">
        <v>181</v>
      </c>
      <c r="I101" s="107" t="s">
        <v>192</v>
      </c>
      <c r="L101" s="69"/>
      <c r="M101" s="69"/>
    </row>
    <row r="102" spans="4:13" x14ac:dyDescent="0.25">
      <c r="D102" s="105" t="s">
        <v>180</v>
      </c>
      <c r="E102" s="105">
        <v>2040</v>
      </c>
      <c r="F102" s="106">
        <f t="shared" si="22"/>
        <v>5993.8978651997531</v>
      </c>
      <c r="G102" s="106">
        <f t="shared" si="23"/>
        <v>5847.8812878070567</v>
      </c>
      <c r="H102" s="105" t="s">
        <v>181</v>
      </c>
      <c r="I102" s="107" t="s">
        <v>193</v>
      </c>
      <c r="L102" s="69"/>
      <c r="M102" s="69"/>
    </row>
    <row r="103" spans="4:13" x14ac:dyDescent="0.25">
      <c r="D103" s="105" t="s">
        <v>180</v>
      </c>
      <c r="E103" s="105">
        <v>2040</v>
      </c>
      <c r="F103" s="106">
        <f t="shared" si="22"/>
        <v>1048.6556526137842</v>
      </c>
      <c r="G103" s="106">
        <f t="shared" si="23"/>
        <v>1023.1094867127631</v>
      </c>
      <c r="H103" s="105" t="s">
        <v>181</v>
      </c>
      <c r="I103" s="107" t="s">
        <v>194</v>
      </c>
      <c r="L103" s="69"/>
      <c r="M103" s="69"/>
    </row>
    <row r="104" spans="4:13" x14ac:dyDescent="0.25">
      <c r="D104" s="105" t="s">
        <v>180</v>
      </c>
      <c r="E104" s="105">
        <v>2040</v>
      </c>
      <c r="F104" s="106">
        <f t="shared" si="22"/>
        <v>1181.1181112407135</v>
      </c>
      <c r="G104" s="106">
        <f t="shared" si="23"/>
        <v>1152.3450443686193</v>
      </c>
      <c r="H104" s="105" t="s">
        <v>181</v>
      </c>
      <c r="I104" s="107" t="s">
        <v>195</v>
      </c>
      <c r="L104" s="69"/>
      <c r="M104" s="69"/>
    </row>
    <row r="105" spans="4:13" x14ac:dyDescent="0.25">
      <c r="D105" s="102" t="s">
        <v>180</v>
      </c>
      <c r="E105" s="102">
        <v>2045</v>
      </c>
      <c r="F105" s="103">
        <f t="shared" ref="F105:F111" si="24">$T7*F7*$V$30</f>
        <v>3736.44169615184</v>
      </c>
      <c r="G105" s="103">
        <f t="shared" ref="G105:G111" si="25">$T7*G7*$V$32</f>
        <v>5823.5003818611085</v>
      </c>
      <c r="H105" s="102" t="s">
        <v>181</v>
      </c>
      <c r="I105" s="104" t="s">
        <v>182</v>
      </c>
      <c r="L105" s="69"/>
      <c r="M105" s="69"/>
    </row>
    <row r="106" spans="4:13" x14ac:dyDescent="0.25">
      <c r="D106" s="102" t="s">
        <v>180</v>
      </c>
      <c r="E106" s="102">
        <v>2045</v>
      </c>
      <c r="F106" s="103">
        <f t="shared" si="24"/>
        <v>3923.9426510045491</v>
      </c>
      <c r="G106" s="103">
        <f t="shared" si="25"/>
        <v>6115.7334664315531</v>
      </c>
      <c r="H106" s="102" t="s">
        <v>181</v>
      </c>
      <c r="I106" s="104" t="s">
        <v>183</v>
      </c>
      <c r="L106" s="69"/>
      <c r="M106" s="69"/>
    </row>
    <row r="107" spans="4:13" x14ac:dyDescent="0.25">
      <c r="D107" s="102" t="s">
        <v>180</v>
      </c>
      <c r="E107" s="102">
        <v>2045</v>
      </c>
      <c r="F107" s="103">
        <f t="shared" si="24"/>
        <v>3885.8668963001028</v>
      </c>
      <c r="G107" s="103">
        <f t="shared" si="25"/>
        <v>6056.3897940040251</v>
      </c>
      <c r="H107" s="102" t="s">
        <v>181</v>
      </c>
      <c r="I107" s="104" t="s">
        <v>184</v>
      </c>
      <c r="L107" s="69"/>
      <c r="M107" s="69"/>
    </row>
    <row r="108" spans="4:13" x14ac:dyDescent="0.25">
      <c r="D108" s="102" t="s">
        <v>180</v>
      </c>
      <c r="E108" s="102">
        <v>2045</v>
      </c>
      <c r="F108" s="103">
        <f t="shared" si="24"/>
        <v>16618.886284934142</v>
      </c>
      <c r="G108" s="103">
        <f t="shared" si="25"/>
        <v>25901.672900742458</v>
      </c>
      <c r="H108" s="102" t="s">
        <v>181</v>
      </c>
      <c r="I108" s="104" t="s">
        <v>185</v>
      </c>
      <c r="L108" s="69"/>
      <c r="M108" s="69"/>
    </row>
    <row r="109" spans="4:13" x14ac:dyDescent="0.25">
      <c r="D109" s="102" t="s">
        <v>180</v>
      </c>
      <c r="E109" s="102">
        <v>2045</v>
      </c>
      <c r="F109" s="103">
        <f t="shared" si="24"/>
        <v>13513.321400048737</v>
      </c>
      <c r="G109" s="103">
        <f t="shared" si="25"/>
        <v>21061.43725310728</v>
      </c>
      <c r="H109" s="102" t="s">
        <v>181</v>
      </c>
      <c r="I109" s="104" t="s">
        <v>186</v>
      </c>
      <c r="L109" s="69"/>
      <c r="M109" s="69"/>
    </row>
    <row r="110" spans="4:13" x14ac:dyDescent="0.25">
      <c r="D110" s="102" t="s">
        <v>180</v>
      </c>
      <c r="E110" s="102">
        <v>2045</v>
      </c>
      <c r="F110" s="103">
        <f t="shared" si="24"/>
        <v>1675.7759483294158</v>
      </c>
      <c r="G110" s="103">
        <f t="shared" si="25"/>
        <v>2611.8116295138989</v>
      </c>
      <c r="H110" s="102" t="s">
        <v>181</v>
      </c>
      <c r="I110" s="104" t="s">
        <v>187</v>
      </c>
      <c r="L110" s="69"/>
      <c r="M110" s="69"/>
    </row>
    <row r="111" spans="4:13" x14ac:dyDescent="0.25">
      <c r="D111" s="102" t="s">
        <v>180</v>
      </c>
      <c r="E111" s="102">
        <v>2045</v>
      </c>
      <c r="F111" s="103">
        <f t="shared" si="24"/>
        <v>1980.0868250758056</v>
      </c>
      <c r="G111" s="103">
        <f t="shared" si="25"/>
        <v>3086.1009804656969</v>
      </c>
      <c r="H111" s="102" t="s">
        <v>181</v>
      </c>
      <c r="I111" s="104" t="s">
        <v>188</v>
      </c>
      <c r="L111" s="69"/>
      <c r="M111" s="69"/>
    </row>
    <row r="112" spans="4:13" x14ac:dyDescent="0.25">
      <c r="D112" s="105" t="s">
        <v>180</v>
      </c>
      <c r="E112" s="105">
        <v>2045</v>
      </c>
      <c r="F112" s="106">
        <f t="shared" ref="F112:F118" si="26">$T19*$F14*V$31</f>
        <v>3028.4084869228577</v>
      </c>
      <c r="G112" s="106">
        <f t="shared" ref="G112:G118" si="27">$T19*$F14*W$33</f>
        <v>2925.6063701238386</v>
      </c>
      <c r="H112" s="105" t="s">
        <v>181</v>
      </c>
      <c r="I112" s="107" t="s">
        <v>189</v>
      </c>
      <c r="L112" s="69"/>
      <c r="M112" s="69"/>
    </row>
    <row r="113" spans="4:13" x14ac:dyDescent="0.25">
      <c r="D113" s="105" t="s">
        <v>180</v>
      </c>
      <c r="E113" s="105">
        <v>2045</v>
      </c>
      <c r="F113" s="106">
        <f t="shared" si="26"/>
        <v>3095.5356350651937</v>
      </c>
      <c r="G113" s="106">
        <f t="shared" si="27"/>
        <v>2990.454825364106</v>
      </c>
      <c r="H113" s="105" t="s">
        <v>181</v>
      </c>
      <c r="I113" s="107" t="s">
        <v>190</v>
      </c>
      <c r="L113" s="69"/>
      <c r="M113" s="69"/>
    </row>
    <row r="114" spans="4:13" x14ac:dyDescent="0.25">
      <c r="D114" s="105" t="s">
        <v>180</v>
      </c>
      <c r="E114" s="105">
        <v>2045</v>
      </c>
      <c r="F114" s="106">
        <f t="shared" si="26"/>
        <v>2764.8698214124283</v>
      </c>
      <c r="G114" s="106">
        <f t="shared" si="27"/>
        <v>2671.0137674678253</v>
      </c>
      <c r="H114" s="105" t="s">
        <v>181</v>
      </c>
      <c r="I114" s="107" t="s">
        <v>191</v>
      </c>
      <c r="L114" s="69"/>
      <c r="M114" s="69"/>
    </row>
    <row r="115" spans="4:13" x14ac:dyDescent="0.25">
      <c r="D115" s="105" t="s">
        <v>180</v>
      </c>
      <c r="E115" s="105">
        <v>2045</v>
      </c>
      <c r="F115" s="106">
        <f t="shared" si="26"/>
        <v>9257.6487968656675</v>
      </c>
      <c r="G115" s="106">
        <f t="shared" si="27"/>
        <v>8943.3893774348671</v>
      </c>
      <c r="H115" s="105" t="s">
        <v>181</v>
      </c>
      <c r="I115" s="107" t="s">
        <v>192</v>
      </c>
      <c r="L115" s="69"/>
      <c r="M115" s="69"/>
    </row>
    <row r="116" spans="4:13" x14ac:dyDescent="0.25">
      <c r="D116" s="105" t="s">
        <v>180</v>
      </c>
      <c r="E116" s="105">
        <v>2045</v>
      </c>
      <c r="F116" s="106">
        <f t="shared" si="26"/>
        <v>7451.526110789433</v>
      </c>
      <c r="G116" s="106">
        <f t="shared" si="27"/>
        <v>7198.5771902986316</v>
      </c>
      <c r="H116" s="105" t="s">
        <v>181</v>
      </c>
      <c r="I116" s="107" t="s">
        <v>193</v>
      </c>
      <c r="L116" s="69"/>
      <c r="M116" s="69"/>
    </row>
    <row r="117" spans="4:13" x14ac:dyDescent="0.25">
      <c r="D117" s="105" t="s">
        <v>180</v>
      </c>
      <c r="E117" s="105">
        <v>2045</v>
      </c>
      <c r="F117" s="106">
        <f t="shared" si="26"/>
        <v>1054.6847875946746</v>
      </c>
      <c r="G117" s="106">
        <f t="shared" si="27"/>
        <v>1018.8825405765964</v>
      </c>
      <c r="H117" s="105" t="s">
        <v>181</v>
      </c>
      <c r="I117" s="107" t="s">
        <v>194</v>
      </c>
      <c r="L117" s="69"/>
      <c r="M117" s="69"/>
    </row>
    <row r="118" spans="4:13" x14ac:dyDescent="0.25">
      <c r="D118" s="105" t="s">
        <v>180</v>
      </c>
      <c r="E118" s="105">
        <v>2045</v>
      </c>
      <c r="F118" s="106">
        <f t="shared" si="26"/>
        <v>1227.7707806329558</v>
      </c>
      <c r="G118" s="106">
        <f t="shared" si="27"/>
        <v>1186.0929700806216</v>
      </c>
      <c r="H118" s="105" t="s">
        <v>181</v>
      </c>
      <c r="I118" s="107" t="s">
        <v>195</v>
      </c>
      <c r="L118" s="69"/>
      <c r="M118" s="69"/>
    </row>
    <row r="119" spans="4:13" x14ac:dyDescent="0.25">
      <c r="D119" s="102" t="s">
        <v>180</v>
      </c>
      <c r="E119" s="102">
        <v>2050</v>
      </c>
      <c r="F119" s="103">
        <f t="shared" ref="F119:F125" si="28">$U7*F7*$W$30</f>
        <v>3753.5925730385807</v>
      </c>
      <c r="G119" s="103">
        <f t="shared" ref="G119:G125" si="29">$U7*G7*$W$32</f>
        <v>5789.3423722551852</v>
      </c>
      <c r="H119" s="102" t="s">
        <v>181</v>
      </c>
      <c r="I119" s="104" t="s">
        <v>182</v>
      </c>
      <c r="L119" s="69">
        <v>2</v>
      </c>
      <c r="M119" s="69">
        <v>2</v>
      </c>
    </row>
    <row r="120" spans="4:13" x14ac:dyDescent="0.25">
      <c r="D120" s="102" t="s">
        <v>180</v>
      </c>
      <c r="E120" s="102">
        <v>2050</v>
      </c>
      <c r="F120" s="103">
        <f t="shared" si="28"/>
        <v>4020.6964937730427</v>
      </c>
      <c r="G120" s="103">
        <f t="shared" si="29"/>
        <v>6201.3093121971297</v>
      </c>
      <c r="H120" s="102" t="s">
        <v>181</v>
      </c>
      <c r="I120" s="104" t="s">
        <v>183</v>
      </c>
      <c r="L120" s="69">
        <v>2</v>
      </c>
      <c r="M120" s="69">
        <v>2</v>
      </c>
    </row>
    <row r="121" spans="4:13" x14ac:dyDescent="0.25">
      <c r="D121" s="102" t="s">
        <v>180</v>
      </c>
      <c r="E121" s="102">
        <v>2050</v>
      </c>
      <c r="F121" s="103">
        <f t="shared" si="28"/>
        <v>3847.5665819468554</v>
      </c>
      <c r="G121" s="103">
        <f t="shared" si="29"/>
        <v>5934.2829061775838</v>
      </c>
      <c r="H121" s="102" t="s">
        <v>181</v>
      </c>
      <c r="I121" s="104" t="s">
        <v>184</v>
      </c>
      <c r="L121" s="69">
        <v>2</v>
      </c>
      <c r="M121" s="69">
        <v>2</v>
      </c>
    </row>
    <row r="122" spans="4:13" x14ac:dyDescent="0.25">
      <c r="D122" s="102" t="s">
        <v>180</v>
      </c>
      <c r="E122" s="102">
        <v>2050</v>
      </c>
      <c r="F122" s="103">
        <f t="shared" si="28"/>
        <v>16814.845772565084</v>
      </c>
      <c r="G122" s="103">
        <f t="shared" si="29"/>
        <v>25934.327506206533</v>
      </c>
      <c r="H122" s="102" t="s">
        <v>181</v>
      </c>
      <c r="I122" s="104" t="s">
        <v>185</v>
      </c>
      <c r="L122" s="69">
        <v>2</v>
      </c>
      <c r="M122" s="69">
        <v>2</v>
      </c>
    </row>
    <row r="123" spans="4:13" x14ac:dyDescent="0.25">
      <c r="D123" s="102" t="s">
        <v>180</v>
      </c>
      <c r="E123" s="102">
        <v>2050</v>
      </c>
      <c r="F123" s="103">
        <f t="shared" si="28"/>
        <v>17172.22747779388</v>
      </c>
      <c r="G123" s="103">
        <f t="shared" si="29"/>
        <v>26485.534119308661</v>
      </c>
      <c r="H123" s="102" t="s">
        <v>181</v>
      </c>
      <c r="I123" s="104" t="s">
        <v>186</v>
      </c>
      <c r="L123" s="69">
        <v>2</v>
      </c>
      <c r="M123" s="69">
        <v>2</v>
      </c>
    </row>
    <row r="124" spans="4:13" x14ac:dyDescent="0.25">
      <c r="D124" s="102" t="s">
        <v>180</v>
      </c>
      <c r="E124" s="102">
        <v>2050</v>
      </c>
      <c r="F124" s="103">
        <f t="shared" si="28"/>
        <v>1726.0825401326074</v>
      </c>
      <c r="G124" s="103">
        <f t="shared" si="29"/>
        <v>2662.2182863896173</v>
      </c>
      <c r="H124" s="102" t="s">
        <v>181</v>
      </c>
      <c r="I124" s="104" t="s">
        <v>187</v>
      </c>
      <c r="L124" s="69">
        <v>2</v>
      </c>
      <c r="M124" s="69">
        <v>2</v>
      </c>
    </row>
    <row r="125" spans="4:13" x14ac:dyDescent="0.25">
      <c r="D125" s="102" t="s">
        <v>180</v>
      </c>
      <c r="E125" s="102">
        <v>2050</v>
      </c>
      <c r="F125" s="103">
        <f t="shared" si="28"/>
        <v>2030.9121490772297</v>
      </c>
      <c r="G125" s="103">
        <f t="shared" si="29"/>
        <v>3132.3713296519772</v>
      </c>
      <c r="H125" s="102" t="s">
        <v>181</v>
      </c>
      <c r="I125" s="104" t="s">
        <v>188</v>
      </c>
      <c r="L125" s="69">
        <v>2</v>
      </c>
      <c r="M125" s="69">
        <v>2</v>
      </c>
    </row>
    <row r="126" spans="4:13" x14ac:dyDescent="0.25">
      <c r="D126" s="105" t="s">
        <v>180</v>
      </c>
      <c r="E126" s="105">
        <v>2050</v>
      </c>
      <c r="F126" s="106">
        <f t="shared" ref="F126:F132" si="30">$U19*$F14*$W$31</f>
        <v>3007.8201798653336</v>
      </c>
      <c r="G126" s="106">
        <f t="shared" ref="G126:G132" si="31">$U19*$F14*$W$33</f>
        <v>2874.265342381791</v>
      </c>
      <c r="H126" s="105" t="s">
        <v>181</v>
      </c>
      <c r="I126" s="107" t="s">
        <v>189</v>
      </c>
      <c r="L126" s="69">
        <v>2</v>
      </c>
      <c r="M126" s="69">
        <v>2</v>
      </c>
    </row>
    <row r="127" spans="4:13" x14ac:dyDescent="0.25">
      <c r="D127" s="105" t="s">
        <v>180</v>
      </c>
      <c r="E127" s="105">
        <v>2050</v>
      </c>
      <c r="F127" s="106">
        <f t="shared" si="30"/>
        <v>3129.6764552205764</v>
      </c>
      <c r="G127" s="106">
        <f t="shared" si="31"/>
        <v>2990.7108903403755</v>
      </c>
      <c r="H127" s="105" t="s">
        <v>181</v>
      </c>
      <c r="I127" s="107" t="s">
        <v>190</v>
      </c>
      <c r="L127" s="69">
        <v>2</v>
      </c>
      <c r="M127" s="69">
        <v>2</v>
      </c>
    </row>
    <row r="128" spans="4:13" x14ac:dyDescent="0.25">
      <c r="D128" s="105" t="s">
        <v>180</v>
      </c>
      <c r="E128" s="105">
        <v>2050</v>
      </c>
      <c r="F128" s="106">
        <f t="shared" si="30"/>
        <v>2694.1692281263322</v>
      </c>
      <c r="G128" s="106">
        <f t="shared" si="31"/>
        <v>2574.5412876582673</v>
      </c>
      <c r="H128" s="105" t="s">
        <v>181</v>
      </c>
      <c r="I128" s="107" t="s">
        <v>191</v>
      </c>
      <c r="L128" s="69">
        <v>2</v>
      </c>
      <c r="M128" s="69">
        <v>2</v>
      </c>
    </row>
    <row r="129" spans="4:13" x14ac:dyDescent="0.25">
      <c r="D129" s="105" t="s">
        <v>180</v>
      </c>
      <c r="E129" s="105">
        <v>2050</v>
      </c>
      <c r="F129" s="106">
        <f t="shared" si="30"/>
        <v>9683.1859929761158</v>
      </c>
      <c r="G129" s="106">
        <f t="shared" si="31"/>
        <v>9253.2279987210386</v>
      </c>
      <c r="H129" s="105" t="s">
        <v>181</v>
      </c>
      <c r="I129" s="107" t="s">
        <v>192</v>
      </c>
      <c r="L129" s="69">
        <v>2</v>
      </c>
      <c r="M129" s="69">
        <v>2</v>
      </c>
    </row>
    <row r="130" spans="4:13" x14ac:dyDescent="0.25">
      <c r="D130" s="105" t="s">
        <v>180</v>
      </c>
      <c r="E130" s="105">
        <v>2050</v>
      </c>
      <c r="F130" s="106">
        <f t="shared" si="30"/>
        <v>9343.2591828259865</v>
      </c>
      <c r="G130" s="106">
        <f t="shared" si="31"/>
        <v>8928.3948002800826</v>
      </c>
      <c r="H130" s="105" t="s">
        <v>181</v>
      </c>
      <c r="I130" s="107" t="s">
        <v>193</v>
      </c>
      <c r="L130" s="69">
        <v>2</v>
      </c>
      <c r="M130" s="69">
        <v>2</v>
      </c>
    </row>
    <row r="131" spans="4:13" x14ac:dyDescent="0.25">
      <c r="D131" s="105" t="s">
        <v>180</v>
      </c>
      <c r="E131" s="105">
        <v>2050</v>
      </c>
      <c r="F131" s="106">
        <f t="shared" si="30"/>
        <v>1064.3499191006574</v>
      </c>
      <c r="G131" s="106">
        <f t="shared" si="31"/>
        <v>1017.0900857427091</v>
      </c>
      <c r="H131" s="105" t="s">
        <v>181</v>
      </c>
      <c r="I131" s="107" t="s">
        <v>194</v>
      </c>
      <c r="L131" s="69">
        <v>2</v>
      </c>
      <c r="M131" s="69">
        <v>2</v>
      </c>
    </row>
    <row r="132" spans="4:13" x14ac:dyDescent="0.25">
      <c r="D132" s="105" t="s">
        <v>180</v>
      </c>
      <c r="E132" s="105">
        <v>2050</v>
      </c>
      <c r="F132" s="106">
        <f t="shared" si="30"/>
        <v>1273.3612325192155</v>
      </c>
      <c r="G132" s="106">
        <f t="shared" si="31"/>
        <v>1216.820767232969</v>
      </c>
      <c r="H132" s="105" t="s">
        <v>181</v>
      </c>
      <c r="I132" s="107" t="s">
        <v>195</v>
      </c>
      <c r="L132" s="69">
        <v>2</v>
      </c>
      <c r="M132" s="69">
        <v>2</v>
      </c>
    </row>
    <row r="133" spans="4:13" x14ac:dyDescent="0.25">
      <c r="D133" t="s">
        <v>180</v>
      </c>
      <c r="E133">
        <v>0</v>
      </c>
      <c r="F133">
        <v>5</v>
      </c>
      <c r="G133">
        <v>5</v>
      </c>
      <c r="H133" t="s">
        <v>181</v>
      </c>
      <c r="I133" s="101" t="s">
        <v>196</v>
      </c>
    </row>
  </sheetData>
  <conditionalFormatting sqref="M7:U13">
    <cfRule type="colorScale" priority="8">
      <colorScale>
        <cfvo type="min"/>
        <cfvo type="max"/>
        <color rgb="FFFCFCFF"/>
        <color rgb="FFF8696B"/>
      </colorScale>
    </cfRule>
  </conditionalFormatting>
  <conditionalFormatting sqref="M19:U25">
    <cfRule type="colorScale" priority="1">
      <colorScale>
        <cfvo type="min"/>
        <cfvo type="max"/>
        <color rgb="FFFCFCFF"/>
        <color rgb="FFF8696B"/>
      </colorScale>
    </cfRule>
  </conditionalFormatting>
  <pageMargins left="0.7" right="0.7" top="0.75" bottom="0.75" header="0.3" footer="0.3"/>
  <legacy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4:G22"/>
  <sheetViews>
    <sheetView workbookViewId="0">
      <selection activeCell="F19" sqref="F19:F22"/>
    </sheetView>
  </sheetViews>
  <sheetFormatPr defaultRowHeight="15" x14ac:dyDescent="0.25"/>
  <sheetData>
    <row r="4" spans="3:7" x14ac:dyDescent="0.25">
      <c r="E4" s="72" t="s">
        <v>145</v>
      </c>
    </row>
    <row r="5" spans="3:7" x14ac:dyDescent="0.25">
      <c r="E5" s="73" t="s">
        <v>146</v>
      </c>
    </row>
    <row r="6" spans="3:7" ht="15.75" thickBot="1" x14ac:dyDescent="0.3">
      <c r="C6" s="8">
        <v>0.01</v>
      </c>
      <c r="E6" s="74">
        <v>0.01</v>
      </c>
      <c r="F6" s="75">
        <v>0.01</v>
      </c>
      <c r="G6">
        <v>0.01</v>
      </c>
    </row>
    <row r="7" spans="3:7" ht="15.75" thickBot="1" x14ac:dyDescent="0.3">
      <c r="C7" s="8">
        <v>23</v>
      </c>
      <c r="E7" s="74">
        <v>25</v>
      </c>
      <c r="F7" s="75">
        <v>25</v>
      </c>
      <c r="G7">
        <v>23</v>
      </c>
    </row>
    <row r="8" spans="3:7" ht="15.75" thickBot="1" x14ac:dyDescent="0.3">
      <c r="C8" s="8">
        <v>12.98</v>
      </c>
      <c r="E8" s="74">
        <v>42</v>
      </c>
      <c r="F8" s="75">
        <v>42</v>
      </c>
      <c r="G8">
        <v>12.98</v>
      </c>
    </row>
    <row r="9" spans="3:7" ht="15.75" thickBot="1" x14ac:dyDescent="0.3">
      <c r="C9" s="8">
        <v>9</v>
      </c>
      <c r="E9" s="74">
        <v>14</v>
      </c>
      <c r="F9" s="75">
        <v>14</v>
      </c>
      <c r="G9">
        <v>9</v>
      </c>
    </row>
    <row r="10" spans="3:7" ht="15.75" thickBot="1" x14ac:dyDescent="0.3">
      <c r="C10" s="8">
        <v>77</v>
      </c>
      <c r="E10" s="74">
        <v>95</v>
      </c>
      <c r="F10" s="75">
        <v>95</v>
      </c>
      <c r="G10">
        <v>77</v>
      </c>
    </row>
    <row r="11" spans="3:7" ht="15.75" thickBot="1" x14ac:dyDescent="0.3">
      <c r="C11" s="8">
        <v>10.41</v>
      </c>
      <c r="E11" s="74">
        <v>16.84</v>
      </c>
      <c r="F11" s="75">
        <v>16.84</v>
      </c>
      <c r="G11">
        <v>10.41</v>
      </c>
    </row>
    <row r="12" spans="3:7" ht="15.75" thickBot="1" x14ac:dyDescent="0.3">
      <c r="C12" s="8">
        <v>15.09</v>
      </c>
      <c r="E12" s="74">
        <v>24.41</v>
      </c>
      <c r="F12" s="75">
        <v>24.41</v>
      </c>
      <c r="G12">
        <v>15.09</v>
      </c>
    </row>
    <row r="13" spans="3:7" ht="15.75" thickBot="1" x14ac:dyDescent="0.3">
      <c r="C13" s="8">
        <v>8.5</v>
      </c>
      <c r="E13" s="74">
        <v>13</v>
      </c>
      <c r="F13" s="75">
        <v>13</v>
      </c>
      <c r="G13">
        <v>8.5</v>
      </c>
    </row>
    <row r="14" spans="3:7" ht="15.75" thickBot="1" x14ac:dyDescent="0.3">
      <c r="C14" s="8">
        <v>72.510000000000005</v>
      </c>
      <c r="E14" s="74">
        <v>105.71</v>
      </c>
      <c r="F14" s="75">
        <v>105.71</v>
      </c>
      <c r="G14">
        <v>72.510000000000005</v>
      </c>
    </row>
    <row r="15" spans="3:7" ht="15.75" thickBot="1" x14ac:dyDescent="0.3">
      <c r="C15" s="8">
        <v>25</v>
      </c>
      <c r="E15" s="74">
        <v>36</v>
      </c>
      <c r="F15" s="75">
        <v>36</v>
      </c>
      <c r="G15">
        <v>25</v>
      </c>
    </row>
    <row r="16" spans="3:7" ht="15.75" thickBot="1" x14ac:dyDescent="0.3">
      <c r="C16" s="8">
        <v>31.95</v>
      </c>
      <c r="E16" s="74">
        <v>45.14</v>
      </c>
      <c r="F16" s="75">
        <v>45.14</v>
      </c>
      <c r="G16">
        <v>31.95</v>
      </c>
    </row>
    <row r="17" spans="3:7" ht="15.75" thickBot="1" x14ac:dyDescent="0.3">
      <c r="C17" s="8">
        <v>22</v>
      </c>
      <c r="E17" s="74">
        <v>33.92</v>
      </c>
      <c r="F17" s="75">
        <v>33.92</v>
      </c>
      <c r="G17">
        <v>22</v>
      </c>
    </row>
    <row r="18" spans="3:7" ht="15.75" thickBot="1" x14ac:dyDescent="0.3">
      <c r="C18" s="8">
        <v>84.81</v>
      </c>
      <c r="E18" s="74">
        <v>87.78</v>
      </c>
      <c r="F18" s="75">
        <v>87.78</v>
      </c>
      <c r="G18">
        <v>84.81</v>
      </c>
    </row>
    <row r="19" spans="3:7" ht="15.75" thickBot="1" x14ac:dyDescent="0.3">
      <c r="C19" s="9">
        <v>0</v>
      </c>
      <c r="E19" s="74">
        <v>0</v>
      </c>
      <c r="F19" s="76">
        <v>0</v>
      </c>
    </row>
    <row r="20" spans="3:7" ht="15.75" thickBot="1" x14ac:dyDescent="0.3">
      <c r="C20" s="8">
        <v>27</v>
      </c>
      <c r="E20" s="74">
        <v>37</v>
      </c>
      <c r="F20" s="77">
        <v>37</v>
      </c>
    </row>
    <row r="21" spans="3:7" ht="15.75" thickBot="1" x14ac:dyDescent="0.3">
      <c r="C21" s="8">
        <v>51.52</v>
      </c>
      <c r="E21" s="74">
        <v>67.92</v>
      </c>
      <c r="F21" s="77">
        <v>67.92</v>
      </c>
    </row>
    <row r="22" spans="3:7" ht="15.75" thickBot="1" x14ac:dyDescent="0.3">
      <c r="C22" s="8">
        <v>43.02</v>
      </c>
      <c r="E22" s="74">
        <v>0</v>
      </c>
      <c r="F22" s="76">
        <v>0</v>
      </c>
    </row>
  </sheetData>
  <conditionalFormatting sqref="C6">
    <cfRule type="colorScale" priority="17">
      <colorScale>
        <cfvo type="min"/>
        <cfvo type="max"/>
        <color rgb="FFFCFCFF"/>
        <color rgb="FF63BE7B"/>
      </colorScale>
    </cfRule>
  </conditionalFormatting>
  <conditionalFormatting sqref="C7">
    <cfRule type="colorScale" priority="16">
      <colorScale>
        <cfvo type="min"/>
        <cfvo type="max"/>
        <color rgb="FFFCFCFF"/>
        <color rgb="FF63BE7B"/>
      </colorScale>
    </cfRule>
  </conditionalFormatting>
  <conditionalFormatting sqref="C8">
    <cfRule type="colorScale" priority="15">
      <colorScale>
        <cfvo type="min"/>
        <cfvo type="max"/>
        <color rgb="FFFCFCFF"/>
        <color rgb="FF63BE7B"/>
      </colorScale>
    </cfRule>
  </conditionalFormatting>
  <conditionalFormatting sqref="C10">
    <cfRule type="colorScale" priority="14">
      <colorScale>
        <cfvo type="min"/>
        <cfvo type="max"/>
        <color rgb="FFFCFCFF"/>
        <color rgb="FF63BE7B"/>
      </colorScale>
    </cfRule>
  </conditionalFormatting>
  <conditionalFormatting sqref="C9">
    <cfRule type="colorScale" priority="13">
      <colorScale>
        <cfvo type="min"/>
        <cfvo type="max"/>
        <color rgb="FFFCFCFF"/>
        <color rgb="FF63BE7B"/>
      </colorScale>
    </cfRule>
  </conditionalFormatting>
  <conditionalFormatting sqref="C11">
    <cfRule type="colorScale" priority="12">
      <colorScale>
        <cfvo type="min"/>
        <cfvo type="max"/>
        <color rgb="FFFCFCFF"/>
        <color rgb="FF63BE7B"/>
      </colorScale>
    </cfRule>
  </conditionalFormatting>
  <conditionalFormatting sqref="C12">
    <cfRule type="colorScale" priority="11">
      <colorScale>
        <cfvo type="min"/>
        <cfvo type="max"/>
        <color rgb="FFFCFCFF"/>
        <color rgb="FF63BE7B"/>
      </colorScale>
    </cfRule>
  </conditionalFormatting>
  <conditionalFormatting sqref="C13">
    <cfRule type="colorScale" priority="10">
      <colorScale>
        <cfvo type="min"/>
        <cfvo type="max"/>
        <color rgb="FFFCFCFF"/>
        <color rgb="FF63BE7B"/>
      </colorScale>
    </cfRule>
  </conditionalFormatting>
  <conditionalFormatting sqref="C15">
    <cfRule type="colorScale" priority="9">
      <colorScale>
        <cfvo type="min"/>
        <cfvo type="max"/>
        <color rgb="FFFCFCFF"/>
        <color rgb="FF63BE7B"/>
      </colorScale>
    </cfRule>
  </conditionalFormatting>
  <conditionalFormatting sqref="C14">
    <cfRule type="colorScale" priority="8">
      <colorScale>
        <cfvo type="min"/>
        <cfvo type="max"/>
        <color rgb="FFFCFCFF"/>
        <color rgb="FF63BE7B"/>
      </colorScale>
    </cfRule>
  </conditionalFormatting>
  <conditionalFormatting sqref="C16">
    <cfRule type="colorScale" priority="7">
      <colorScale>
        <cfvo type="min"/>
        <cfvo type="max"/>
        <color rgb="FFFCFCFF"/>
        <color rgb="FF63BE7B"/>
      </colorScale>
    </cfRule>
  </conditionalFormatting>
  <conditionalFormatting sqref="C17">
    <cfRule type="colorScale" priority="6">
      <colorScale>
        <cfvo type="min"/>
        <cfvo type="max"/>
        <color rgb="FFFCFCFF"/>
        <color rgb="FF63BE7B"/>
      </colorScale>
    </cfRule>
  </conditionalFormatting>
  <conditionalFormatting sqref="C18">
    <cfRule type="colorScale" priority="5">
      <colorScale>
        <cfvo type="min"/>
        <cfvo type="max"/>
        <color rgb="FFFCFCFF"/>
        <color rgb="FF63BE7B"/>
      </colorScale>
    </cfRule>
  </conditionalFormatting>
  <conditionalFormatting sqref="C19">
    <cfRule type="colorScale" priority="4">
      <colorScale>
        <cfvo type="min"/>
        <cfvo type="max"/>
        <color rgb="FFFCFCFF"/>
        <color rgb="FF63BE7B"/>
      </colorScale>
    </cfRule>
  </conditionalFormatting>
  <conditionalFormatting sqref="C21">
    <cfRule type="colorScale" priority="3">
      <colorScale>
        <cfvo type="min"/>
        <cfvo type="max"/>
        <color rgb="FFFCFCFF"/>
        <color rgb="FF63BE7B"/>
      </colorScale>
    </cfRule>
  </conditionalFormatting>
  <conditionalFormatting sqref="C20">
    <cfRule type="colorScale" priority="2">
      <colorScale>
        <cfvo type="min"/>
        <cfvo type="max"/>
        <color rgb="FFFCFCFF"/>
        <color rgb="FF63BE7B"/>
      </colorScale>
    </cfRule>
  </conditionalFormatting>
  <conditionalFormatting sqref="C22">
    <cfRule type="colorScale" priority="1">
      <colorScale>
        <cfvo type="min"/>
        <cfvo type="max"/>
        <color rgb="FFFCFCFF"/>
        <color rgb="FF63BE7B"/>
      </colorScale>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5"/>
  <sheetViews>
    <sheetView topLeftCell="A37" workbookViewId="0">
      <selection activeCell="C41" sqref="C41:G41"/>
    </sheetView>
  </sheetViews>
  <sheetFormatPr defaultRowHeight="15" x14ac:dyDescent="0.25"/>
  <cols>
    <col min="1" max="1" width="42.28515625" customWidth="1"/>
    <col min="2" max="2" width="0.7109375" customWidth="1"/>
    <col min="3" max="8" width="9.140625" customWidth="1"/>
  </cols>
  <sheetData>
    <row r="1" spans="1:9" ht="15" customHeight="1" x14ac:dyDescent="0.25">
      <c r="A1">
        <v>2015</v>
      </c>
      <c r="D1" s="118" t="s">
        <v>83</v>
      </c>
      <c r="E1" s="118"/>
      <c r="F1" s="118" t="s">
        <v>84</v>
      </c>
      <c r="G1" s="118"/>
      <c r="I1">
        <v>2012</v>
      </c>
    </row>
    <row r="2" spans="1:9" ht="30.75" thickBot="1" x14ac:dyDescent="0.3">
      <c r="A2" s="1" t="s">
        <v>78</v>
      </c>
      <c r="B2" s="1" t="s">
        <v>79</v>
      </c>
      <c r="C2" s="2" t="s">
        <v>80</v>
      </c>
      <c r="D2" s="2" t="s">
        <v>81</v>
      </c>
      <c r="E2" s="2" t="s">
        <v>82</v>
      </c>
      <c r="F2" s="2" t="s">
        <v>81</v>
      </c>
      <c r="G2" s="2" t="s">
        <v>82</v>
      </c>
    </row>
    <row r="3" spans="1:9" x14ac:dyDescent="0.25">
      <c r="A3" s="29"/>
      <c r="B3" s="29"/>
      <c r="C3" s="30" t="s">
        <v>113</v>
      </c>
      <c r="D3" s="30" t="s">
        <v>112</v>
      </c>
      <c r="E3" s="30" t="s">
        <v>114</v>
      </c>
      <c r="F3" s="30" t="s">
        <v>112</v>
      </c>
      <c r="G3" s="30" t="s">
        <v>114</v>
      </c>
    </row>
    <row r="4" spans="1:9" x14ac:dyDescent="0.25">
      <c r="A4" t="s">
        <v>11</v>
      </c>
      <c r="B4" t="s">
        <v>86</v>
      </c>
      <c r="C4">
        <v>4</v>
      </c>
      <c r="D4">
        <v>72.540000000000006</v>
      </c>
      <c r="E4">
        <v>127</v>
      </c>
      <c r="F4">
        <v>86</v>
      </c>
      <c r="G4">
        <v>116</v>
      </c>
      <c r="I4" t="str">
        <f>'2012'!A4</f>
        <v>All-in-one printer</v>
      </c>
    </row>
    <row r="5" spans="1:9" x14ac:dyDescent="0.25">
      <c r="A5" t="s">
        <v>16</v>
      </c>
      <c r="B5" t="s">
        <v>86</v>
      </c>
      <c r="C5">
        <v>3</v>
      </c>
      <c r="D5">
        <v>57.6</v>
      </c>
      <c r="E5">
        <v>216</v>
      </c>
      <c r="F5">
        <v>82.15</v>
      </c>
      <c r="G5">
        <v>216</v>
      </c>
      <c r="I5" t="str">
        <f>'2012'!A5</f>
        <v>Desktop pc</v>
      </c>
    </row>
    <row r="6" spans="1:9" x14ac:dyDescent="0.25">
      <c r="A6" s="51" t="s">
        <v>17</v>
      </c>
      <c r="B6" s="51" t="s">
        <v>86</v>
      </c>
      <c r="C6" s="51">
        <v>0</v>
      </c>
      <c r="D6" s="51">
        <v>0</v>
      </c>
      <c r="E6" s="51">
        <v>0</v>
      </c>
      <c r="F6" s="51">
        <v>0</v>
      </c>
      <c r="G6" s="51">
        <v>0</v>
      </c>
      <c r="I6" t="str">
        <f>'2012'!A6</f>
        <v>Desktop pc standby</v>
      </c>
    </row>
    <row r="7" spans="1:9" x14ac:dyDescent="0.25">
      <c r="A7" t="s">
        <v>20</v>
      </c>
      <c r="B7" t="s">
        <v>86</v>
      </c>
      <c r="C7">
        <v>4</v>
      </c>
      <c r="D7">
        <v>45</v>
      </c>
      <c r="E7">
        <v>22</v>
      </c>
      <c r="F7">
        <v>48.07</v>
      </c>
      <c r="G7">
        <v>21</v>
      </c>
      <c r="I7" t="str">
        <f>'2012'!A7</f>
        <v>External harddisc</v>
      </c>
    </row>
    <row r="8" spans="1:9" x14ac:dyDescent="0.25">
      <c r="A8" s="4" t="s">
        <v>24</v>
      </c>
      <c r="B8" t="s">
        <v>86</v>
      </c>
      <c r="C8">
        <v>4</v>
      </c>
      <c r="D8">
        <v>13.24</v>
      </c>
      <c r="E8">
        <v>69</v>
      </c>
      <c r="F8">
        <v>20.22</v>
      </c>
      <c r="G8">
        <v>69</v>
      </c>
      <c r="I8" t="str">
        <f>'2012'!A8</f>
        <v>Injet printer</v>
      </c>
    </row>
    <row r="9" spans="1:9" x14ac:dyDescent="0.25">
      <c r="A9" t="s">
        <v>25</v>
      </c>
      <c r="B9" t="s">
        <v>86</v>
      </c>
      <c r="C9">
        <v>4</v>
      </c>
      <c r="D9">
        <v>148.69999999999999</v>
      </c>
      <c r="E9">
        <v>62</v>
      </c>
      <c r="F9">
        <v>179.38</v>
      </c>
      <c r="G9">
        <v>50</v>
      </c>
      <c r="I9" t="str">
        <f>'2012'!A9</f>
        <v>Laptop pc</v>
      </c>
    </row>
    <row r="10" spans="1:9" x14ac:dyDescent="0.25">
      <c r="A10" s="51" t="s">
        <v>26</v>
      </c>
      <c r="B10" t="s">
        <v>86</v>
      </c>
      <c r="C10" s="51">
        <v>0</v>
      </c>
      <c r="D10" s="51">
        <v>0</v>
      </c>
      <c r="E10" s="51">
        <v>0</v>
      </c>
      <c r="F10" s="51">
        <v>0</v>
      </c>
      <c r="G10" s="51">
        <v>0</v>
      </c>
      <c r="I10" t="str">
        <f>'2012'!A10</f>
        <v>Laptop pc standby</v>
      </c>
    </row>
    <row r="11" spans="1:9" x14ac:dyDescent="0.25">
      <c r="A11" t="s">
        <v>27</v>
      </c>
      <c r="B11" t="s">
        <v>86</v>
      </c>
      <c r="C11">
        <v>4</v>
      </c>
      <c r="D11">
        <v>12.53</v>
      </c>
      <c r="E11">
        <v>89</v>
      </c>
      <c r="F11">
        <v>17.34</v>
      </c>
      <c r="G11">
        <v>89</v>
      </c>
      <c r="I11" t="str">
        <f>'2012'!A11</f>
        <v>Laser printers</v>
      </c>
    </row>
    <row r="12" spans="1:9" x14ac:dyDescent="0.25">
      <c r="A12" t="s">
        <v>30</v>
      </c>
      <c r="B12" t="s">
        <v>86</v>
      </c>
      <c r="C12">
        <v>4</v>
      </c>
      <c r="D12">
        <v>58.96</v>
      </c>
      <c r="E12">
        <v>15</v>
      </c>
      <c r="F12">
        <v>65.23</v>
      </c>
      <c r="G12">
        <v>15</v>
      </c>
      <c r="I12" t="str">
        <f>'2012'!A12</f>
        <v>PC speakers</v>
      </c>
    </row>
    <row r="13" spans="1:9" x14ac:dyDescent="0.25">
      <c r="A13" s="4" t="s">
        <v>32</v>
      </c>
      <c r="B13" t="s">
        <v>86</v>
      </c>
      <c r="C13">
        <v>4</v>
      </c>
      <c r="D13">
        <v>7.83</v>
      </c>
      <c r="E13">
        <v>41</v>
      </c>
      <c r="F13">
        <v>9.23</v>
      </c>
      <c r="G13">
        <v>41</v>
      </c>
      <c r="I13" t="str">
        <f>'2012'!A13</f>
        <v>Scanner</v>
      </c>
    </row>
    <row r="14" spans="1:9" x14ac:dyDescent="0.25">
      <c r="A14" t="s">
        <v>39</v>
      </c>
      <c r="B14" t="s">
        <v>86</v>
      </c>
      <c r="C14">
        <v>4</v>
      </c>
      <c r="D14">
        <v>82.69</v>
      </c>
      <c r="E14">
        <v>59</v>
      </c>
      <c r="F14">
        <v>90.33</v>
      </c>
      <c r="G14">
        <v>79</v>
      </c>
      <c r="I14" t="str">
        <f>'2012'!A14</f>
        <v>Wireless network</v>
      </c>
    </row>
    <row r="15" spans="1:9" x14ac:dyDescent="0.25">
      <c r="A15" t="s">
        <v>0</v>
      </c>
      <c r="B15" t="s">
        <v>1</v>
      </c>
      <c r="C15">
        <v>4</v>
      </c>
      <c r="D15">
        <v>46.8</v>
      </c>
      <c r="E15">
        <v>37</v>
      </c>
      <c r="F15">
        <v>65.98</v>
      </c>
      <c r="G15">
        <v>36</v>
      </c>
      <c r="I15" t="str">
        <f>'2012'!A15</f>
        <v>Coffee maker</v>
      </c>
    </row>
    <row r="16" spans="1:9" x14ac:dyDescent="0.25">
      <c r="A16" t="s">
        <v>2</v>
      </c>
      <c r="B16" t="s">
        <v>1</v>
      </c>
      <c r="C16">
        <v>15</v>
      </c>
      <c r="D16">
        <v>75.56</v>
      </c>
      <c r="E16">
        <v>48</v>
      </c>
      <c r="F16">
        <v>93.98</v>
      </c>
      <c r="G16">
        <v>57</v>
      </c>
      <c r="I16" t="str">
        <f>'2012'!A16</f>
        <v>Cooker hoods</v>
      </c>
    </row>
    <row r="17" spans="1:11" x14ac:dyDescent="0.25">
      <c r="A17" t="s">
        <v>3</v>
      </c>
      <c r="B17" t="s">
        <v>1</v>
      </c>
      <c r="C17">
        <v>14</v>
      </c>
      <c r="D17">
        <v>77.78</v>
      </c>
      <c r="E17">
        <v>85</v>
      </c>
      <c r="F17">
        <v>83.74</v>
      </c>
      <c r="G17">
        <v>109</v>
      </c>
      <c r="I17" t="str">
        <f>'2012'!A17</f>
        <v>Electric baking ovens</v>
      </c>
    </row>
    <row r="18" spans="1:11" x14ac:dyDescent="0.25">
      <c r="A18" s="51" t="s">
        <v>4</v>
      </c>
      <c r="B18" t="s">
        <v>1</v>
      </c>
      <c r="C18" s="51">
        <v>0</v>
      </c>
      <c r="D18" s="51">
        <v>0</v>
      </c>
      <c r="E18" s="51">
        <v>0</v>
      </c>
      <c r="F18" s="51">
        <v>0</v>
      </c>
      <c r="G18" s="51">
        <v>0</v>
      </c>
      <c r="I18" t="str">
        <f>'2012'!A18</f>
        <v>Electric baking ovens standby</v>
      </c>
    </row>
    <row r="19" spans="1:11" x14ac:dyDescent="0.25">
      <c r="A19" t="s">
        <v>5</v>
      </c>
      <c r="B19" t="s">
        <v>1</v>
      </c>
      <c r="C19">
        <v>19</v>
      </c>
      <c r="D19">
        <v>84.16</v>
      </c>
      <c r="E19">
        <v>152</v>
      </c>
      <c r="F19">
        <v>97.96</v>
      </c>
      <c r="G19">
        <v>171</v>
      </c>
      <c r="I19" t="str">
        <f>'2012'!A19</f>
        <v>Electric hobs</v>
      </c>
    </row>
    <row r="20" spans="1:11" x14ac:dyDescent="0.25">
      <c r="A20" s="51" t="s">
        <v>6</v>
      </c>
      <c r="B20" t="s">
        <v>1</v>
      </c>
      <c r="C20" s="51">
        <v>0</v>
      </c>
      <c r="D20" s="51">
        <v>0</v>
      </c>
      <c r="E20" s="51">
        <v>0</v>
      </c>
      <c r="F20" s="51">
        <v>0</v>
      </c>
      <c r="G20" s="51">
        <v>0</v>
      </c>
      <c r="I20" t="str">
        <f>'2012'!A20</f>
        <v>Electric hobs standby</v>
      </c>
    </row>
    <row r="21" spans="1:11" x14ac:dyDescent="0.25">
      <c r="A21" t="s">
        <v>7</v>
      </c>
      <c r="B21" t="s">
        <v>1</v>
      </c>
      <c r="C21">
        <v>4</v>
      </c>
      <c r="D21">
        <v>86.98</v>
      </c>
      <c r="E21">
        <v>25</v>
      </c>
      <c r="F21">
        <v>86.64</v>
      </c>
      <c r="G21">
        <v>25</v>
      </c>
      <c r="I21" t="str">
        <f>'2012'!A21</f>
        <v>Electric keddle</v>
      </c>
    </row>
    <row r="22" spans="1:11" x14ac:dyDescent="0.25">
      <c r="A22" t="s">
        <v>8</v>
      </c>
      <c r="B22" t="s">
        <v>1</v>
      </c>
      <c r="C22">
        <v>4</v>
      </c>
      <c r="D22">
        <v>15.83</v>
      </c>
      <c r="E22">
        <v>25</v>
      </c>
      <c r="F22">
        <v>15.87</v>
      </c>
      <c r="G22">
        <v>25</v>
      </c>
      <c r="I22" t="str">
        <f>'2012'!A22</f>
        <v>Espresso machine</v>
      </c>
    </row>
    <row r="23" spans="1:11" x14ac:dyDescent="0.25">
      <c r="A23" t="s">
        <v>9</v>
      </c>
      <c r="B23" t="s">
        <v>1</v>
      </c>
      <c r="C23">
        <v>10</v>
      </c>
      <c r="D23">
        <v>68.489999999999995</v>
      </c>
      <c r="E23">
        <v>22</v>
      </c>
      <c r="F23">
        <v>79.709999999999994</v>
      </c>
      <c r="G23">
        <v>26</v>
      </c>
      <c r="I23" t="str">
        <f>'2012'!A23</f>
        <v>Microwave ovens</v>
      </c>
      <c r="K23" t="s">
        <v>89</v>
      </c>
    </row>
    <row r="24" spans="1:11" x14ac:dyDescent="0.25">
      <c r="A24" s="51" t="s">
        <v>10</v>
      </c>
      <c r="B24" t="s">
        <v>1</v>
      </c>
      <c r="C24" s="51">
        <v>0</v>
      </c>
      <c r="D24" s="51">
        <v>0</v>
      </c>
      <c r="E24" s="51">
        <v>0</v>
      </c>
      <c r="F24" s="51">
        <v>0</v>
      </c>
      <c r="G24" s="51">
        <v>0</v>
      </c>
      <c r="I24" t="str">
        <f>'2012'!A24</f>
        <v>Microwave ovens standby</v>
      </c>
    </row>
    <row r="25" spans="1:11" x14ac:dyDescent="0.25">
      <c r="A25" t="s">
        <v>13</v>
      </c>
      <c r="B25" t="s">
        <v>12</v>
      </c>
      <c r="C25">
        <v>14</v>
      </c>
      <c r="D25">
        <v>0</v>
      </c>
      <c r="E25">
        <v>45</v>
      </c>
      <c r="F25">
        <v>0</v>
      </c>
      <c r="G25">
        <v>45</v>
      </c>
      <c r="I25" t="str">
        <f>'2012'!A25</f>
        <v>B/W TV</v>
      </c>
    </row>
    <row r="26" spans="1:11" x14ac:dyDescent="0.25">
      <c r="A26" t="s">
        <v>14</v>
      </c>
      <c r="B26" t="s">
        <v>12</v>
      </c>
      <c r="C26">
        <v>4</v>
      </c>
      <c r="D26">
        <v>23.19</v>
      </c>
      <c r="E26">
        <v>9</v>
      </c>
      <c r="F26">
        <v>25.19</v>
      </c>
      <c r="G26">
        <v>9</v>
      </c>
      <c r="I26" t="str">
        <f>'2012'!A26</f>
        <v>Bluray player</v>
      </c>
    </row>
    <row r="27" spans="1:11" x14ac:dyDescent="0.25">
      <c r="A27" t="s">
        <v>15</v>
      </c>
      <c r="B27" t="s">
        <v>12</v>
      </c>
      <c r="C27">
        <v>3</v>
      </c>
      <c r="D27">
        <v>1</v>
      </c>
      <c r="E27">
        <v>112</v>
      </c>
      <c r="F27">
        <v>5</v>
      </c>
      <c r="G27">
        <v>147</v>
      </c>
      <c r="I27" t="str">
        <f>'2012'!A27</f>
        <v>CRT TV</v>
      </c>
    </row>
    <row r="28" spans="1:11" x14ac:dyDescent="0.25">
      <c r="A28" t="s">
        <v>18</v>
      </c>
      <c r="B28" t="s">
        <v>12</v>
      </c>
      <c r="C28">
        <v>4</v>
      </c>
      <c r="D28">
        <v>13.97</v>
      </c>
      <c r="E28">
        <v>17</v>
      </c>
      <c r="F28">
        <v>17.829999999999998</v>
      </c>
      <c r="G28">
        <v>17</v>
      </c>
      <c r="I28" t="str">
        <f>'2012'!A28</f>
        <v>Digital photo frame</v>
      </c>
    </row>
    <row r="29" spans="1:11" x14ac:dyDescent="0.25">
      <c r="A29" t="s">
        <v>19</v>
      </c>
      <c r="B29" t="s">
        <v>12</v>
      </c>
      <c r="C29">
        <v>4</v>
      </c>
      <c r="D29">
        <v>61.29</v>
      </c>
      <c r="E29">
        <v>19</v>
      </c>
      <c r="F29">
        <v>75.78</v>
      </c>
      <c r="G29">
        <v>19</v>
      </c>
      <c r="I29" t="str">
        <f>'2012'!A29</f>
        <v>DVD player</v>
      </c>
    </row>
    <row r="30" spans="1:11" x14ac:dyDescent="0.25">
      <c r="A30" t="s">
        <v>21</v>
      </c>
      <c r="B30" t="s">
        <v>12</v>
      </c>
      <c r="C30">
        <v>4</v>
      </c>
      <c r="D30">
        <v>10.43</v>
      </c>
      <c r="E30">
        <v>125</v>
      </c>
      <c r="F30">
        <v>16.899999999999999</v>
      </c>
      <c r="G30">
        <v>125</v>
      </c>
      <c r="I30" t="str">
        <f>'2012'!A30</f>
        <v>Gaming consol - PS2/3</v>
      </c>
    </row>
    <row r="31" spans="1:11" x14ac:dyDescent="0.25">
      <c r="A31" t="s">
        <v>22</v>
      </c>
      <c r="B31" t="s">
        <v>12</v>
      </c>
      <c r="C31">
        <v>4</v>
      </c>
      <c r="D31">
        <v>20.170000000000002</v>
      </c>
      <c r="E31">
        <v>26</v>
      </c>
      <c r="F31">
        <v>30.02</v>
      </c>
      <c r="G31">
        <v>26</v>
      </c>
      <c r="I31" t="str">
        <f>'2012'!A31</f>
        <v>Gaming consol - Wii</v>
      </c>
    </row>
    <row r="32" spans="1:11" x14ac:dyDescent="0.25">
      <c r="A32" t="s">
        <v>23</v>
      </c>
      <c r="B32" t="s">
        <v>12</v>
      </c>
      <c r="C32">
        <v>4</v>
      </c>
      <c r="D32">
        <v>9.17</v>
      </c>
      <c r="E32">
        <v>125</v>
      </c>
      <c r="F32">
        <v>13.02</v>
      </c>
      <c r="G32">
        <v>125</v>
      </c>
      <c r="I32" t="str">
        <f>'2012'!A32</f>
        <v>Gaming consol - Xbox</v>
      </c>
    </row>
    <row r="33" spans="1:9" x14ac:dyDescent="0.25">
      <c r="A33" t="s">
        <v>28</v>
      </c>
      <c r="B33" t="s">
        <v>12</v>
      </c>
      <c r="C33">
        <v>7</v>
      </c>
      <c r="D33">
        <v>67.17</v>
      </c>
      <c r="E33">
        <v>281</v>
      </c>
      <c r="F33">
        <v>97.31</v>
      </c>
      <c r="G33">
        <v>282</v>
      </c>
      <c r="I33" t="str">
        <f>'2012'!A33</f>
        <v xml:space="preserve">LCD TV </v>
      </c>
    </row>
    <row r="34" spans="1:9" x14ac:dyDescent="0.25">
      <c r="A34" t="s">
        <v>29</v>
      </c>
      <c r="B34" t="s">
        <v>12</v>
      </c>
      <c r="C34">
        <v>7</v>
      </c>
      <c r="D34">
        <v>44.13</v>
      </c>
      <c r="E34">
        <v>192</v>
      </c>
      <c r="F34">
        <v>64.930000000000007</v>
      </c>
      <c r="G34">
        <v>197</v>
      </c>
      <c r="I34" t="str">
        <f>'2012'!A34</f>
        <v>LED TV</v>
      </c>
    </row>
    <row r="35" spans="1:9" x14ac:dyDescent="0.25">
      <c r="A35" t="s">
        <v>31</v>
      </c>
      <c r="B35" t="s">
        <v>12</v>
      </c>
      <c r="C35">
        <v>7</v>
      </c>
      <c r="D35">
        <v>28.37</v>
      </c>
      <c r="E35">
        <v>421</v>
      </c>
      <c r="F35">
        <v>33.58</v>
      </c>
      <c r="G35">
        <v>424</v>
      </c>
      <c r="I35" t="str">
        <f>'2012'!A35</f>
        <v>Plasma TV</v>
      </c>
    </row>
    <row r="36" spans="1:9" x14ac:dyDescent="0.25">
      <c r="A36" t="s">
        <v>33</v>
      </c>
      <c r="B36" t="s">
        <v>12</v>
      </c>
      <c r="C36">
        <v>4</v>
      </c>
      <c r="D36">
        <v>26.5</v>
      </c>
      <c r="E36">
        <v>187</v>
      </c>
      <c r="F36">
        <v>40.450000000000003</v>
      </c>
      <c r="G36">
        <v>187</v>
      </c>
      <c r="I36" t="str">
        <f>'2012'!A36</f>
        <v>Settop box</v>
      </c>
    </row>
    <row r="37" spans="1:9" x14ac:dyDescent="0.25">
      <c r="A37" t="s">
        <v>34</v>
      </c>
      <c r="B37" t="s">
        <v>12</v>
      </c>
      <c r="C37">
        <v>10</v>
      </c>
      <c r="D37">
        <v>83.32</v>
      </c>
      <c r="E37">
        <v>75</v>
      </c>
      <c r="F37">
        <v>87.03</v>
      </c>
      <c r="G37">
        <v>100</v>
      </c>
      <c r="I37" t="str">
        <f>'2012'!A37</f>
        <v>Stereo systems</v>
      </c>
    </row>
    <row r="38" spans="1:9" x14ac:dyDescent="0.25">
      <c r="A38" s="51" t="s">
        <v>35</v>
      </c>
      <c r="B38" t="s">
        <v>12</v>
      </c>
      <c r="C38" s="51">
        <v>0</v>
      </c>
      <c r="D38" s="51">
        <v>0</v>
      </c>
      <c r="E38" s="51">
        <v>0</v>
      </c>
      <c r="F38" s="51">
        <v>0</v>
      </c>
      <c r="G38" s="51">
        <v>0</v>
      </c>
      <c r="I38" t="str">
        <f>'2012'!A38</f>
        <v>Stereo systems standby</v>
      </c>
    </row>
    <row r="39" spans="1:9" x14ac:dyDescent="0.25">
      <c r="A39" t="s">
        <v>36</v>
      </c>
      <c r="B39" t="s">
        <v>12</v>
      </c>
      <c r="C39">
        <v>4</v>
      </c>
      <c r="D39">
        <v>23.86</v>
      </c>
      <c r="E39">
        <v>100</v>
      </c>
      <c r="F39">
        <v>37.01</v>
      </c>
      <c r="G39">
        <v>100</v>
      </c>
      <c r="I39" t="str">
        <f>'2012'!A39</f>
        <v>Surround sound</v>
      </c>
    </row>
    <row r="40" spans="1:9" x14ac:dyDescent="0.25">
      <c r="A40" t="s">
        <v>37</v>
      </c>
      <c r="B40" t="s">
        <v>12</v>
      </c>
      <c r="C40">
        <v>10</v>
      </c>
      <c r="D40">
        <v>38.79</v>
      </c>
      <c r="E40">
        <v>13</v>
      </c>
      <c r="F40">
        <v>66.33</v>
      </c>
      <c r="G40">
        <v>12</v>
      </c>
      <c r="I40" t="str">
        <f>'2012'!A40</f>
        <v>Videos</v>
      </c>
    </row>
    <row r="41" spans="1:9" x14ac:dyDescent="0.25">
      <c r="A41" t="s">
        <v>38</v>
      </c>
      <c r="B41" t="s">
        <v>12</v>
      </c>
      <c r="C41" s="51">
        <v>0</v>
      </c>
      <c r="D41" s="51">
        <v>0</v>
      </c>
      <c r="E41" s="51">
        <v>0</v>
      </c>
      <c r="F41" s="51">
        <v>0</v>
      </c>
      <c r="G41" s="51">
        <v>0</v>
      </c>
      <c r="I41" t="str">
        <f>'2012'!A41</f>
        <v>Videos standby</v>
      </c>
    </row>
    <row r="42" spans="1:9" x14ac:dyDescent="0.25">
      <c r="A42" t="s">
        <v>40</v>
      </c>
      <c r="B42" t="s">
        <v>41</v>
      </c>
      <c r="C42">
        <v>13</v>
      </c>
      <c r="D42">
        <v>1.68</v>
      </c>
      <c r="E42">
        <v>339</v>
      </c>
      <c r="F42">
        <v>22.37</v>
      </c>
      <c r="G42">
        <v>312</v>
      </c>
      <c r="I42" t="str">
        <f>'2012'!A42</f>
        <v>Central Heating - natural gas</v>
      </c>
    </row>
    <row r="43" spans="1:9" x14ac:dyDescent="0.25">
      <c r="A43" t="s">
        <v>42</v>
      </c>
      <c r="B43" t="s">
        <v>41</v>
      </c>
      <c r="C43">
        <v>15</v>
      </c>
      <c r="D43" t="s">
        <v>85</v>
      </c>
      <c r="E43" t="s">
        <v>85</v>
      </c>
      <c r="F43">
        <v>8.94</v>
      </c>
      <c r="G43">
        <v>277</v>
      </c>
      <c r="I43" t="str">
        <f>'2012'!A43</f>
        <v>Central Heating - oil</v>
      </c>
    </row>
    <row r="44" spans="1:9" x14ac:dyDescent="0.25">
      <c r="A44" t="s">
        <v>43</v>
      </c>
      <c r="B44" t="s">
        <v>41</v>
      </c>
      <c r="C44">
        <v>10</v>
      </c>
      <c r="D44" t="s">
        <v>85</v>
      </c>
      <c r="E44" t="s">
        <v>85</v>
      </c>
      <c r="F44">
        <v>59.15</v>
      </c>
      <c r="G44">
        <v>87</v>
      </c>
      <c r="I44" t="str">
        <f>'2012'!A44</f>
        <v>Circulation pumps</v>
      </c>
    </row>
    <row r="45" spans="1:9" x14ac:dyDescent="0.25">
      <c r="A45" t="s">
        <v>44</v>
      </c>
      <c r="B45" t="s">
        <v>41</v>
      </c>
      <c r="C45">
        <v>25</v>
      </c>
      <c r="D45">
        <v>2.0099999999999998</v>
      </c>
      <c r="E45">
        <v>3500</v>
      </c>
      <c r="F45">
        <v>2.98</v>
      </c>
      <c r="G45">
        <v>6800</v>
      </c>
      <c r="I45" t="str">
        <f>'2012'!A45</f>
        <v>Electric radiators</v>
      </c>
    </row>
    <row r="46" spans="1:9" x14ac:dyDescent="0.25">
      <c r="A46" t="s">
        <v>45</v>
      </c>
      <c r="B46" t="s">
        <v>41</v>
      </c>
      <c r="C46">
        <v>25</v>
      </c>
      <c r="D46">
        <v>12.16</v>
      </c>
      <c r="E46">
        <v>150</v>
      </c>
      <c r="F46">
        <v>15</v>
      </c>
      <c r="G46">
        <v>443</v>
      </c>
      <c r="I46" t="str">
        <f>'2012'!A46</f>
        <v>Electric radiators Partial</v>
      </c>
    </row>
    <row r="47" spans="1:9" x14ac:dyDescent="0.25">
      <c r="A47" t="s">
        <v>46</v>
      </c>
      <c r="B47" t="s">
        <v>41</v>
      </c>
      <c r="C47">
        <v>12</v>
      </c>
      <c r="D47">
        <v>3.44</v>
      </c>
      <c r="E47">
        <v>1605</v>
      </c>
      <c r="F47">
        <v>11.59</v>
      </c>
      <c r="G47">
        <v>2284</v>
      </c>
      <c r="I47" t="str">
        <f>'2012'!A47</f>
        <v>Electric water heaters</v>
      </c>
    </row>
    <row r="48" spans="1:9" x14ac:dyDescent="0.25">
      <c r="A48" t="s">
        <v>47</v>
      </c>
      <c r="B48" t="s">
        <v>41</v>
      </c>
      <c r="C48">
        <v>15</v>
      </c>
      <c r="D48">
        <v>1.48</v>
      </c>
      <c r="E48">
        <v>2909</v>
      </c>
      <c r="F48">
        <v>7.07</v>
      </c>
      <c r="G48">
        <v>2895</v>
      </c>
      <c r="I48" t="str">
        <f>'2012'!A48</f>
        <v>Heat pumps air/air</v>
      </c>
    </row>
    <row r="49" spans="1:9" x14ac:dyDescent="0.25">
      <c r="A49" t="s">
        <v>48</v>
      </c>
      <c r="B49" t="s">
        <v>41</v>
      </c>
      <c r="C49">
        <v>20</v>
      </c>
      <c r="D49">
        <v>0.16</v>
      </c>
      <c r="E49">
        <v>2381</v>
      </c>
      <c r="F49">
        <v>3.31</v>
      </c>
      <c r="G49">
        <v>2251</v>
      </c>
      <c r="I49" t="str">
        <f>'2012'!A49</f>
        <v>Heat pumps air/water</v>
      </c>
    </row>
    <row r="50" spans="1:9" x14ac:dyDescent="0.25">
      <c r="A50" t="s">
        <v>49</v>
      </c>
      <c r="B50" t="s">
        <v>41</v>
      </c>
      <c r="C50">
        <v>20</v>
      </c>
      <c r="D50">
        <v>1.38</v>
      </c>
      <c r="E50">
        <v>2873</v>
      </c>
      <c r="F50">
        <v>7.44</v>
      </c>
      <c r="G50">
        <v>2865</v>
      </c>
      <c r="I50" t="str">
        <f>'2012'!A50</f>
        <v>Heat pumps liquid/water</v>
      </c>
    </row>
    <row r="51" spans="1:9" x14ac:dyDescent="0.25">
      <c r="A51" t="s">
        <v>50</v>
      </c>
      <c r="B51" t="s">
        <v>41</v>
      </c>
      <c r="C51">
        <v>6</v>
      </c>
      <c r="D51">
        <v>0.02</v>
      </c>
      <c r="E51">
        <v>500</v>
      </c>
      <c r="F51">
        <v>0.01</v>
      </c>
      <c r="G51">
        <v>500</v>
      </c>
      <c r="I51" t="str">
        <f>'2012'!A51</f>
        <v>Waterbed</v>
      </c>
    </row>
    <row r="52" spans="1:9" x14ac:dyDescent="0.25">
      <c r="A52" t="s">
        <v>51</v>
      </c>
      <c r="B52" t="s">
        <v>52</v>
      </c>
      <c r="C52">
        <v>5</v>
      </c>
      <c r="D52">
        <v>565.53</v>
      </c>
      <c r="E52">
        <v>9</v>
      </c>
      <c r="F52">
        <v>1034.17</v>
      </c>
      <c r="G52">
        <v>8</v>
      </c>
      <c r="I52" t="str">
        <f>'2012'!A52</f>
        <v>Energy saving bulbs</v>
      </c>
    </row>
    <row r="53" spans="1:9" x14ac:dyDescent="0.25">
      <c r="A53" t="s">
        <v>53</v>
      </c>
      <c r="B53" t="s">
        <v>52</v>
      </c>
      <c r="C53">
        <v>5</v>
      </c>
      <c r="D53">
        <v>115.4</v>
      </c>
      <c r="E53">
        <v>30</v>
      </c>
      <c r="F53">
        <v>232.62</v>
      </c>
      <c r="G53">
        <v>28</v>
      </c>
      <c r="I53" t="str">
        <f>'2012'!A53</f>
        <v>Fluorescent tubes</v>
      </c>
    </row>
    <row r="54" spans="1:9" x14ac:dyDescent="0.25">
      <c r="A54" t="s">
        <v>54</v>
      </c>
      <c r="B54" t="s">
        <v>52</v>
      </c>
      <c r="C54">
        <v>3</v>
      </c>
      <c r="D54">
        <v>329.16</v>
      </c>
      <c r="E54">
        <v>24</v>
      </c>
      <c r="F54">
        <v>674.35</v>
      </c>
      <c r="G54">
        <v>24</v>
      </c>
      <c r="I54" t="str">
        <f>'2012'!A54</f>
        <v>Halogen bulbs</v>
      </c>
    </row>
    <row r="55" spans="1:9" x14ac:dyDescent="0.25">
      <c r="A55" s="51" t="s">
        <v>55</v>
      </c>
      <c r="B55" t="s">
        <v>52</v>
      </c>
      <c r="C55" s="51">
        <v>0</v>
      </c>
      <c r="D55" s="51">
        <v>0</v>
      </c>
      <c r="E55" s="51">
        <v>0</v>
      </c>
      <c r="F55" s="51">
        <v>0</v>
      </c>
      <c r="G55" s="51">
        <v>0</v>
      </c>
      <c r="I55" t="str">
        <f>'2012'!A55</f>
        <v>Halogen bulbs standby</v>
      </c>
    </row>
    <row r="56" spans="1:9" x14ac:dyDescent="0.25">
      <c r="A56" t="s">
        <v>56</v>
      </c>
      <c r="B56" t="s">
        <v>52</v>
      </c>
      <c r="C56">
        <v>1</v>
      </c>
      <c r="D56">
        <v>0</v>
      </c>
      <c r="E56" t="s">
        <v>85</v>
      </c>
      <c r="F56">
        <v>133</v>
      </c>
      <c r="G56">
        <v>25</v>
      </c>
      <c r="I56" t="str">
        <f>'2012'!A56</f>
        <v>Incandescent light bulb</v>
      </c>
    </row>
    <row r="57" spans="1:9" x14ac:dyDescent="0.25">
      <c r="A57" t="s">
        <v>57</v>
      </c>
      <c r="B57" t="s">
        <v>52</v>
      </c>
      <c r="C57">
        <v>5</v>
      </c>
      <c r="D57">
        <v>195.5</v>
      </c>
      <c r="E57">
        <v>7</v>
      </c>
      <c r="F57">
        <v>331.9</v>
      </c>
      <c r="G57">
        <v>7</v>
      </c>
      <c r="I57" t="str">
        <f>'2012'!A57</f>
        <v>LED light</v>
      </c>
    </row>
    <row r="58" spans="1:9" x14ac:dyDescent="0.25">
      <c r="A58" t="s">
        <v>58</v>
      </c>
      <c r="B58" t="s">
        <v>58</v>
      </c>
      <c r="C58">
        <v>1</v>
      </c>
      <c r="D58">
        <v>100</v>
      </c>
      <c r="E58">
        <v>12</v>
      </c>
      <c r="F58">
        <v>100</v>
      </c>
      <c r="G58">
        <v>14</v>
      </c>
      <c r="I58" t="str">
        <f>'2012'!A58</f>
        <v xml:space="preserve">Miscellaneous  </v>
      </c>
    </row>
    <row r="59" spans="1:9" x14ac:dyDescent="0.25">
      <c r="A59" s="51" t="s">
        <v>59</v>
      </c>
      <c r="B59" t="s">
        <v>58</v>
      </c>
      <c r="C59" s="51">
        <v>0</v>
      </c>
      <c r="D59" s="51">
        <v>0</v>
      </c>
      <c r="E59" s="51">
        <v>0</v>
      </c>
      <c r="F59" s="51">
        <v>0</v>
      </c>
      <c r="G59" s="51">
        <v>0</v>
      </c>
      <c r="I59" t="str">
        <f>'2012'!A59</f>
        <v>Miscellaneous   standby</v>
      </c>
    </row>
    <row r="60" spans="1:9" x14ac:dyDescent="0.25">
      <c r="A60" t="s">
        <v>60</v>
      </c>
      <c r="B60" t="s">
        <v>61</v>
      </c>
      <c r="C60">
        <v>12</v>
      </c>
      <c r="D60">
        <v>8.5</v>
      </c>
      <c r="E60">
        <v>209</v>
      </c>
      <c r="F60">
        <v>40.799999999999997</v>
      </c>
      <c r="G60">
        <v>217</v>
      </c>
      <c r="I60" t="str">
        <f>'2012'!A60</f>
        <v>Chest freezer 1st</v>
      </c>
    </row>
    <row r="61" spans="1:9" x14ac:dyDescent="0.25">
      <c r="A61" s="51" t="s">
        <v>62</v>
      </c>
      <c r="B61" t="s">
        <v>61</v>
      </c>
      <c r="C61" s="51">
        <v>0</v>
      </c>
      <c r="D61" s="51">
        <v>0</v>
      </c>
      <c r="E61" s="51">
        <v>0</v>
      </c>
      <c r="F61" s="51">
        <v>0</v>
      </c>
      <c r="G61" s="51">
        <v>0</v>
      </c>
      <c r="I61" t="str">
        <f>'2012'!A61</f>
        <v>Chest freezer 2nd standby</v>
      </c>
    </row>
    <row r="62" spans="1:9" x14ac:dyDescent="0.25">
      <c r="A62" t="s">
        <v>63</v>
      </c>
      <c r="B62" t="s">
        <v>61</v>
      </c>
      <c r="C62">
        <v>9</v>
      </c>
      <c r="D62">
        <v>86.65</v>
      </c>
      <c r="E62">
        <v>240</v>
      </c>
      <c r="F62">
        <v>51.46</v>
      </c>
      <c r="G62">
        <v>238</v>
      </c>
      <c r="I62" t="str">
        <f>'2012'!A62</f>
        <v>Combi fridges</v>
      </c>
    </row>
    <row r="63" spans="1:9" x14ac:dyDescent="0.25">
      <c r="A63" s="51" t="s">
        <v>64</v>
      </c>
      <c r="B63" t="s">
        <v>61</v>
      </c>
      <c r="C63" s="51">
        <v>0</v>
      </c>
      <c r="D63" s="51">
        <v>0</v>
      </c>
      <c r="E63" s="51">
        <v>0</v>
      </c>
      <c r="F63" s="51">
        <v>0</v>
      </c>
      <c r="G63" s="51">
        <v>0</v>
      </c>
      <c r="I63" t="str">
        <f>'2012'!A63</f>
        <v>Combi fridges standby</v>
      </c>
    </row>
    <row r="64" spans="1:9" x14ac:dyDescent="0.25">
      <c r="A64" t="s">
        <v>65</v>
      </c>
      <c r="B64" t="s">
        <v>61</v>
      </c>
      <c r="C64">
        <v>11</v>
      </c>
      <c r="D64">
        <v>18.43</v>
      </c>
      <c r="E64">
        <v>164</v>
      </c>
      <c r="F64">
        <v>12.12</v>
      </c>
      <c r="G64">
        <v>164</v>
      </c>
      <c r="I64" t="str">
        <f>'2012'!A64</f>
        <v>Fridges with freezer compartment</v>
      </c>
    </row>
    <row r="65" spans="1:9" x14ac:dyDescent="0.25">
      <c r="A65" s="51" t="s">
        <v>66</v>
      </c>
      <c r="B65" t="s">
        <v>61</v>
      </c>
      <c r="C65" s="51">
        <v>0</v>
      </c>
      <c r="D65" s="51">
        <v>0</v>
      </c>
      <c r="E65" s="51">
        <v>0</v>
      </c>
      <c r="F65" s="51">
        <v>0</v>
      </c>
      <c r="G65" s="51">
        <v>0</v>
      </c>
      <c r="I65" t="str">
        <f>'2012'!A65</f>
        <v>Fridges with freezer compartment standby</v>
      </c>
    </row>
    <row r="66" spans="1:9" x14ac:dyDescent="0.25">
      <c r="A66" t="s">
        <v>67</v>
      </c>
      <c r="B66" t="s">
        <v>61</v>
      </c>
      <c r="C66">
        <v>9</v>
      </c>
      <c r="D66">
        <v>30.44</v>
      </c>
      <c r="E66">
        <v>126</v>
      </c>
      <c r="F66">
        <v>74.03</v>
      </c>
      <c r="G66">
        <v>126</v>
      </c>
      <c r="I66" t="str">
        <f>'2012'!A66</f>
        <v>Fridges without freezer compartment</v>
      </c>
    </row>
    <row r="67" spans="1:9" x14ac:dyDescent="0.25">
      <c r="A67" s="51" t="s">
        <v>68</v>
      </c>
      <c r="B67" t="s">
        <v>61</v>
      </c>
      <c r="C67" s="51">
        <v>0</v>
      </c>
      <c r="D67" s="51">
        <v>0</v>
      </c>
      <c r="E67" s="51">
        <v>0</v>
      </c>
      <c r="F67" s="51">
        <v>0</v>
      </c>
      <c r="G67" s="51">
        <v>0</v>
      </c>
      <c r="I67" t="str">
        <f>'2012'!A67</f>
        <v>Fridges without freezer compartment standby</v>
      </c>
    </row>
    <row r="68" spans="1:9" x14ac:dyDescent="0.25">
      <c r="A68" t="s">
        <v>69</v>
      </c>
      <c r="B68" t="s">
        <v>61</v>
      </c>
      <c r="C68">
        <v>9</v>
      </c>
      <c r="D68">
        <v>19.059999999999999</v>
      </c>
      <c r="E68">
        <v>207</v>
      </c>
      <c r="F68">
        <v>42.93</v>
      </c>
      <c r="G68">
        <v>205</v>
      </c>
      <c r="I68" t="str">
        <f>'2012'!A68</f>
        <v>Upright freezers</v>
      </c>
    </row>
    <row r="69" spans="1:9" x14ac:dyDescent="0.25">
      <c r="A69" s="51" t="s">
        <v>70</v>
      </c>
      <c r="B69" t="s">
        <v>61</v>
      </c>
      <c r="C69" s="51">
        <v>0</v>
      </c>
      <c r="D69" s="51">
        <v>0</v>
      </c>
      <c r="E69" s="51">
        <v>0</v>
      </c>
      <c r="F69" s="51">
        <v>0</v>
      </c>
      <c r="G69" s="51">
        <v>0</v>
      </c>
      <c r="I69" t="str">
        <f>'2012'!A69</f>
        <v>Upright freezers standby</v>
      </c>
    </row>
    <row r="70" spans="1:9" x14ac:dyDescent="0.25">
      <c r="A70" t="s">
        <v>71</v>
      </c>
      <c r="B70" t="s">
        <v>72</v>
      </c>
      <c r="C70">
        <v>10</v>
      </c>
      <c r="D70">
        <v>49.61</v>
      </c>
      <c r="E70">
        <v>196</v>
      </c>
      <c r="F70">
        <v>86.43</v>
      </c>
      <c r="G70">
        <v>281</v>
      </c>
      <c r="I70" t="str">
        <f>'2012'!A70</f>
        <v>Dishwashers</v>
      </c>
    </row>
    <row r="71" spans="1:9" x14ac:dyDescent="0.25">
      <c r="A71" s="51" t="s">
        <v>73</v>
      </c>
      <c r="B71" t="s">
        <v>72</v>
      </c>
      <c r="C71" s="51">
        <v>0</v>
      </c>
      <c r="D71" s="51">
        <v>0</v>
      </c>
      <c r="E71" s="51">
        <v>0</v>
      </c>
      <c r="F71" s="51">
        <v>0</v>
      </c>
      <c r="G71" s="51">
        <v>0</v>
      </c>
      <c r="I71" t="str">
        <f>'2012'!A71</f>
        <v>Dishwashers standby</v>
      </c>
    </row>
    <row r="72" spans="1:9" x14ac:dyDescent="0.25">
      <c r="A72" t="s">
        <v>74</v>
      </c>
      <c r="B72" t="s">
        <v>72</v>
      </c>
      <c r="C72">
        <v>11</v>
      </c>
      <c r="D72">
        <v>23.65</v>
      </c>
      <c r="E72">
        <v>318</v>
      </c>
      <c r="F72">
        <v>69.39</v>
      </c>
      <c r="G72">
        <v>465</v>
      </c>
      <c r="I72" t="str">
        <f>'2012'!A72</f>
        <v>Tumble dryers</v>
      </c>
    </row>
    <row r="73" spans="1:9" x14ac:dyDescent="0.25">
      <c r="A73" s="51" t="s">
        <v>75</v>
      </c>
      <c r="B73" t="s">
        <v>72</v>
      </c>
      <c r="C73" s="51">
        <v>0</v>
      </c>
      <c r="D73" s="51">
        <v>0</v>
      </c>
      <c r="E73" s="51">
        <v>0</v>
      </c>
      <c r="F73" s="51">
        <v>0</v>
      </c>
      <c r="G73" s="51">
        <v>0</v>
      </c>
      <c r="I73" t="str">
        <f>'2012'!A73</f>
        <v>Tumble dryers standby</v>
      </c>
    </row>
    <row r="74" spans="1:9" x14ac:dyDescent="0.25">
      <c r="A74" t="s">
        <v>76</v>
      </c>
      <c r="B74" t="s">
        <v>72</v>
      </c>
      <c r="C74">
        <v>10</v>
      </c>
      <c r="D74">
        <v>61.58</v>
      </c>
      <c r="E74">
        <v>209</v>
      </c>
      <c r="F74">
        <v>99.27</v>
      </c>
      <c r="G74">
        <v>210</v>
      </c>
      <c r="I74" t="str">
        <f>'2012'!A74</f>
        <v>Washing machines</v>
      </c>
    </row>
    <row r="75" spans="1:9" x14ac:dyDescent="0.25">
      <c r="A75" s="51" t="s">
        <v>77</v>
      </c>
      <c r="B75" t="s">
        <v>72</v>
      </c>
      <c r="C75" s="51">
        <v>0</v>
      </c>
      <c r="D75" s="51">
        <v>0</v>
      </c>
      <c r="E75" s="51">
        <v>0</v>
      </c>
      <c r="F75" s="51">
        <v>0</v>
      </c>
      <c r="G75" s="51">
        <v>0</v>
      </c>
      <c r="I75" t="str">
        <f>'2012'!A75</f>
        <v>Washing machines standby</v>
      </c>
    </row>
  </sheetData>
  <sortState ref="A4:G75">
    <sortCondition ref="B4:B75"/>
    <sortCondition ref="A4:A75"/>
  </sortState>
  <mergeCells count="2">
    <mergeCell ref="D1:E1"/>
    <mergeCell ref="F1:G1"/>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5"/>
  <sheetViews>
    <sheetView topLeftCell="A13" workbookViewId="0">
      <selection activeCell="C41" sqref="C41:G41"/>
    </sheetView>
  </sheetViews>
  <sheetFormatPr defaultRowHeight="15" x14ac:dyDescent="0.25"/>
  <cols>
    <col min="1" max="1" width="42.28515625" customWidth="1"/>
    <col min="2" max="2" width="0.7109375" customWidth="1"/>
  </cols>
  <sheetData>
    <row r="1" spans="1:7" ht="15" customHeight="1" x14ac:dyDescent="0.25">
      <c r="D1" s="118" t="s">
        <v>83</v>
      </c>
      <c r="E1" s="118"/>
      <c r="F1" s="118" t="s">
        <v>84</v>
      </c>
      <c r="G1" s="118"/>
    </row>
    <row r="2" spans="1:7" ht="30.75" thickBot="1" x14ac:dyDescent="0.3">
      <c r="A2" s="1" t="s">
        <v>78</v>
      </c>
      <c r="B2" s="1" t="s">
        <v>79</v>
      </c>
      <c r="C2" s="2" t="s">
        <v>80</v>
      </c>
      <c r="D2" s="2" t="s">
        <v>81</v>
      </c>
      <c r="E2" s="2" t="s">
        <v>82</v>
      </c>
      <c r="F2" s="2" t="s">
        <v>81</v>
      </c>
      <c r="G2" s="2" t="s">
        <v>82</v>
      </c>
    </row>
    <row r="3" spans="1:7" x14ac:dyDescent="0.25">
      <c r="A3" s="29"/>
      <c r="B3" s="29"/>
      <c r="C3" s="30" t="s">
        <v>113</v>
      </c>
      <c r="D3" s="30" t="s">
        <v>112</v>
      </c>
      <c r="E3" s="30" t="s">
        <v>114</v>
      </c>
      <c r="F3" s="30" t="s">
        <v>112</v>
      </c>
      <c r="G3" s="30" t="s">
        <v>114</v>
      </c>
    </row>
    <row r="4" spans="1:7" x14ac:dyDescent="0.25">
      <c r="A4" t="s">
        <v>11</v>
      </c>
      <c r="B4" t="s">
        <v>86</v>
      </c>
      <c r="C4">
        <v>4</v>
      </c>
      <c r="D4">
        <v>76.010000000000005</v>
      </c>
      <c r="E4">
        <v>113</v>
      </c>
      <c r="F4">
        <v>89.12</v>
      </c>
      <c r="G4">
        <v>99</v>
      </c>
    </row>
    <row r="5" spans="1:7" x14ac:dyDescent="0.25">
      <c r="A5" t="s">
        <v>16</v>
      </c>
      <c r="B5" t="s">
        <v>86</v>
      </c>
      <c r="C5">
        <v>3</v>
      </c>
      <c r="D5">
        <v>52.5</v>
      </c>
      <c r="E5">
        <v>200</v>
      </c>
      <c r="F5">
        <v>71.7</v>
      </c>
      <c r="G5">
        <v>201</v>
      </c>
    </row>
    <row r="6" spans="1:7" x14ac:dyDescent="0.25">
      <c r="A6" s="51" t="s">
        <v>17</v>
      </c>
      <c r="B6" s="51" t="s">
        <v>86</v>
      </c>
      <c r="C6" s="51">
        <v>0</v>
      </c>
      <c r="D6" s="51">
        <v>0</v>
      </c>
      <c r="E6" s="51">
        <v>0</v>
      </c>
      <c r="F6" s="51">
        <v>0</v>
      </c>
      <c r="G6" s="51">
        <v>0</v>
      </c>
    </row>
    <row r="7" spans="1:7" x14ac:dyDescent="0.25">
      <c r="A7" t="s">
        <v>20</v>
      </c>
      <c r="B7" t="s">
        <v>86</v>
      </c>
      <c r="C7">
        <v>4</v>
      </c>
      <c r="D7">
        <v>36.43</v>
      </c>
      <c r="E7">
        <v>21</v>
      </c>
      <c r="F7">
        <v>36.659999999999997</v>
      </c>
      <c r="G7">
        <v>20</v>
      </c>
    </row>
    <row r="8" spans="1:7" x14ac:dyDescent="0.25">
      <c r="A8" t="s">
        <v>24</v>
      </c>
      <c r="B8" t="s">
        <v>86</v>
      </c>
      <c r="C8">
        <v>4</v>
      </c>
      <c r="D8">
        <v>9.61</v>
      </c>
      <c r="E8">
        <v>64</v>
      </c>
      <c r="F8">
        <v>19.25</v>
      </c>
      <c r="G8">
        <v>64</v>
      </c>
    </row>
    <row r="9" spans="1:7" x14ac:dyDescent="0.25">
      <c r="A9" t="s">
        <v>25</v>
      </c>
      <c r="B9" t="s">
        <v>86</v>
      </c>
      <c r="C9">
        <v>4</v>
      </c>
      <c r="D9">
        <v>170.82</v>
      </c>
      <c r="E9">
        <v>62</v>
      </c>
      <c r="F9">
        <v>194.69</v>
      </c>
      <c r="G9">
        <v>50</v>
      </c>
    </row>
    <row r="10" spans="1:7" x14ac:dyDescent="0.25">
      <c r="A10" s="51" t="s">
        <v>26</v>
      </c>
      <c r="B10" t="s">
        <v>86</v>
      </c>
      <c r="C10" s="51">
        <v>0</v>
      </c>
      <c r="D10" s="51">
        <v>0</v>
      </c>
      <c r="E10" s="51">
        <v>0</v>
      </c>
      <c r="F10" s="51">
        <v>0</v>
      </c>
      <c r="G10" s="51">
        <v>0</v>
      </c>
    </row>
    <row r="11" spans="1:7" x14ac:dyDescent="0.25">
      <c r="A11" t="s">
        <v>27</v>
      </c>
      <c r="B11" t="s">
        <v>86</v>
      </c>
      <c r="C11">
        <v>4</v>
      </c>
      <c r="D11">
        <v>11.15</v>
      </c>
      <c r="E11">
        <v>83</v>
      </c>
      <c r="F11">
        <v>15.99</v>
      </c>
      <c r="G11">
        <v>83</v>
      </c>
    </row>
    <row r="12" spans="1:7" x14ac:dyDescent="0.25">
      <c r="A12" t="s">
        <v>30</v>
      </c>
      <c r="B12" t="s">
        <v>86</v>
      </c>
      <c r="C12">
        <v>4</v>
      </c>
      <c r="D12">
        <v>49.95</v>
      </c>
      <c r="E12">
        <v>15</v>
      </c>
      <c r="F12">
        <v>54.32</v>
      </c>
      <c r="G12">
        <v>14</v>
      </c>
    </row>
    <row r="13" spans="1:7" x14ac:dyDescent="0.25">
      <c r="A13" t="s">
        <v>32</v>
      </c>
      <c r="B13" t="s">
        <v>86</v>
      </c>
      <c r="C13">
        <v>4</v>
      </c>
      <c r="D13">
        <v>6.62</v>
      </c>
      <c r="E13">
        <v>37</v>
      </c>
      <c r="F13">
        <v>7.47</v>
      </c>
      <c r="G13">
        <v>37</v>
      </c>
    </row>
    <row r="14" spans="1:7" x14ac:dyDescent="0.25">
      <c r="A14" t="s">
        <v>39</v>
      </c>
      <c r="B14" t="s">
        <v>86</v>
      </c>
      <c r="C14">
        <v>4</v>
      </c>
      <c r="D14">
        <v>88.99</v>
      </c>
      <c r="E14">
        <v>47</v>
      </c>
      <c r="F14">
        <v>93.28</v>
      </c>
      <c r="G14">
        <v>64</v>
      </c>
    </row>
    <row r="15" spans="1:7" x14ac:dyDescent="0.25">
      <c r="A15" t="s">
        <v>0</v>
      </c>
      <c r="B15" t="s">
        <v>1</v>
      </c>
      <c r="C15">
        <v>4</v>
      </c>
      <c r="D15">
        <v>39.39</v>
      </c>
      <c r="E15">
        <v>36</v>
      </c>
      <c r="F15">
        <v>61.54</v>
      </c>
      <c r="G15">
        <v>36</v>
      </c>
    </row>
    <row r="16" spans="1:7" x14ac:dyDescent="0.25">
      <c r="A16" t="s">
        <v>2</v>
      </c>
      <c r="B16" t="s">
        <v>1</v>
      </c>
      <c r="C16">
        <v>15</v>
      </c>
      <c r="D16">
        <v>79.099999999999994</v>
      </c>
      <c r="E16">
        <v>52</v>
      </c>
      <c r="F16">
        <v>93.96</v>
      </c>
      <c r="G16">
        <v>61</v>
      </c>
    </row>
    <row r="17" spans="1:7" x14ac:dyDescent="0.25">
      <c r="A17" t="s">
        <v>3</v>
      </c>
      <c r="B17" t="s">
        <v>1</v>
      </c>
      <c r="C17">
        <v>14</v>
      </c>
      <c r="D17">
        <v>78.64</v>
      </c>
      <c r="E17">
        <v>85</v>
      </c>
      <c r="F17">
        <v>84.75</v>
      </c>
      <c r="G17">
        <v>108</v>
      </c>
    </row>
    <row r="18" spans="1:7" x14ac:dyDescent="0.25">
      <c r="A18" s="51" t="s">
        <v>4</v>
      </c>
      <c r="B18" t="s">
        <v>1</v>
      </c>
      <c r="C18" s="51">
        <v>0</v>
      </c>
      <c r="D18" s="51">
        <v>0</v>
      </c>
      <c r="E18" s="51">
        <v>0</v>
      </c>
      <c r="F18" s="51">
        <v>0</v>
      </c>
      <c r="G18" s="51">
        <v>0</v>
      </c>
    </row>
    <row r="19" spans="1:7" x14ac:dyDescent="0.25">
      <c r="A19" t="s">
        <v>5</v>
      </c>
      <c r="B19" t="s">
        <v>1</v>
      </c>
      <c r="C19">
        <v>19</v>
      </c>
      <c r="D19">
        <v>85.9</v>
      </c>
      <c r="E19">
        <v>140</v>
      </c>
      <c r="F19">
        <v>98.69</v>
      </c>
      <c r="G19">
        <v>153</v>
      </c>
    </row>
    <row r="20" spans="1:7" x14ac:dyDescent="0.25">
      <c r="A20" s="51" t="s">
        <v>6</v>
      </c>
      <c r="B20" t="s">
        <v>1</v>
      </c>
      <c r="C20" s="51">
        <v>0</v>
      </c>
      <c r="D20" s="51">
        <v>0</v>
      </c>
      <c r="E20" s="51">
        <v>0</v>
      </c>
      <c r="F20" s="51">
        <v>0</v>
      </c>
      <c r="G20" s="51">
        <v>0</v>
      </c>
    </row>
    <row r="21" spans="1:7" x14ac:dyDescent="0.25">
      <c r="A21" t="s">
        <v>7</v>
      </c>
      <c r="B21" t="s">
        <v>1</v>
      </c>
      <c r="C21">
        <v>4</v>
      </c>
      <c r="D21">
        <v>88.13</v>
      </c>
      <c r="E21">
        <v>25</v>
      </c>
      <c r="F21">
        <v>87.43</v>
      </c>
      <c r="G21">
        <v>25</v>
      </c>
    </row>
    <row r="22" spans="1:7" x14ac:dyDescent="0.25">
      <c r="A22" t="s">
        <v>8</v>
      </c>
      <c r="B22" t="s">
        <v>1</v>
      </c>
      <c r="C22">
        <v>4</v>
      </c>
      <c r="D22">
        <v>18.09</v>
      </c>
      <c r="E22">
        <v>25</v>
      </c>
      <c r="F22">
        <v>19.420000000000002</v>
      </c>
      <c r="G22">
        <v>25</v>
      </c>
    </row>
    <row r="23" spans="1:7" x14ac:dyDescent="0.25">
      <c r="A23" t="s">
        <v>9</v>
      </c>
      <c r="B23" t="s">
        <v>1</v>
      </c>
      <c r="C23">
        <v>10</v>
      </c>
      <c r="D23">
        <v>71.69</v>
      </c>
      <c r="E23">
        <v>22</v>
      </c>
      <c r="F23">
        <v>82.08</v>
      </c>
      <c r="G23">
        <v>24</v>
      </c>
    </row>
    <row r="24" spans="1:7" x14ac:dyDescent="0.25">
      <c r="A24" s="51" t="s">
        <v>10</v>
      </c>
      <c r="B24" t="s">
        <v>1</v>
      </c>
      <c r="C24" s="51">
        <v>0</v>
      </c>
      <c r="D24" s="51">
        <v>0</v>
      </c>
      <c r="E24" s="51">
        <v>0</v>
      </c>
      <c r="F24" s="51">
        <v>0</v>
      </c>
      <c r="G24" s="51">
        <v>0</v>
      </c>
    </row>
    <row r="25" spans="1:7" x14ac:dyDescent="0.25">
      <c r="A25" t="s">
        <v>13</v>
      </c>
      <c r="B25" t="s">
        <v>12</v>
      </c>
      <c r="C25">
        <v>14</v>
      </c>
      <c r="D25">
        <v>0</v>
      </c>
      <c r="E25">
        <v>35</v>
      </c>
      <c r="F25">
        <v>0</v>
      </c>
      <c r="G25">
        <v>35</v>
      </c>
    </row>
    <row r="26" spans="1:7" x14ac:dyDescent="0.25">
      <c r="A26" t="s">
        <v>14</v>
      </c>
      <c r="B26" t="s">
        <v>12</v>
      </c>
      <c r="C26">
        <v>4</v>
      </c>
      <c r="D26">
        <v>23.19</v>
      </c>
      <c r="E26">
        <v>7</v>
      </c>
      <c r="F26">
        <v>25.19</v>
      </c>
      <c r="G26">
        <v>7</v>
      </c>
    </row>
    <row r="27" spans="1:7" x14ac:dyDescent="0.25">
      <c r="A27" t="s">
        <v>15</v>
      </c>
      <c r="B27" t="s">
        <v>12</v>
      </c>
      <c r="C27">
        <v>3</v>
      </c>
    </row>
    <row r="28" spans="1:7" x14ac:dyDescent="0.25">
      <c r="A28" t="s">
        <v>18</v>
      </c>
      <c r="B28" t="s">
        <v>12</v>
      </c>
      <c r="C28">
        <v>4</v>
      </c>
      <c r="D28">
        <v>19.440000000000001</v>
      </c>
      <c r="E28">
        <v>16</v>
      </c>
      <c r="F28">
        <v>21.32</v>
      </c>
      <c r="G28">
        <v>15</v>
      </c>
    </row>
    <row r="29" spans="1:7" x14ac:dyDescent="0.25">
      <c r="A29" t="s">
        <v>19</v>
      </c>
      <c r="B29" t="s">
        <v>12</v>
      </c>
      <c r="C29">
        <v>4</v>
      </c>
      <c r="D29">
        <v>38.14</v>
      </c>
      <c r="E29">
        <v>17</v>
      </c>
      <c r="F29">
        <v>47.31</v>
      </c>
      <c r="G29">
        <v>17</v>
      </c>
    </row>
    <row r="30" spans="1:7" x14ac:dyDescent="0.25">
      <c r="A30" t="s">
        <v>21</v>
      </c>
      <c r="B30" t="s">
        <v>12</v>
      </c>
      <c r="C30">
        <v>4</v>
      </c>
      <c r="D30">
        <v>10.47</v>
      </c>
      <c r="E30">
        <v>125</v>
      </c>
      <c r="F30">
        <v>16.920000000000002</v>
      </c>
      <c r="G30">
        <v>125</v>
      </c>
    </row>
    <row r="31" spans="1:7" x14ac:dyDescent="0.25">
      <c r="A31" t="s">
        <v>22</v>
      </c>
      <c r="B31" t="s">
        <v>12</v>
      </c>
      <c r="C31">
        <v>4</v>
      </c>
      <c r="D31">
        <v>27.12</v>
      </c>
      <c r="E31">
        <v>26</v>
      </c>
      <c r="F31">
        <v>36.76</v>
      </c>
      <c r="G31">
        <v>26</v>
      </c>
    </row>
    <row r="32" spans="1:7" x14ac:dyDescent="0.25">
      <c r="A32" t="s">
        <v>23</v>
      </c>
      <c r="B32" t="s">
        <v>12</v>
      </c>
      <c r="C32">
        <v>4</v>
      </c>
      <c r="D32">
        <v>9.69</v>
      </c>
      <c r="E32">
        <v>125</v>
      </c>
      <c r="F32">
        <v>13.02</v>
      </c>
      <c r="G32">
        <v>125</v>
      </c>
    </row>
    <row r="33" spans="1:7" x14ac:dyDescent="0.25">
      <c r="A33" t="s">
        <v>28</v>
      </c>
      <c r="B33" t="s">
        <v>12</v>
      </c>
      <c r="C33">
        <v>7</v>
      </c>
      <c r="D33">
        <v>58.38</v>
      </c>
      <c r="E33">
        <v>244</v>
      </c>
      <c r="F33">
        <v>84</v>
      </c>
      <c r="G33">
        <v>244</v>
      </c>
    </row>
    <row r="34" spans="1:7" x14ac:dyDescent="0.25">
      <c r="A34" t="s">
        <v>29</v>
      </c>
      <c r="B34" t="s">
        <v>12</v>
      </c>
      <c r="C34">
        <v>7</v>
      </c>
      <c r="D34">
        <v>79.88</v>
      </c>
      <c r="E34">
        <v>164</v>
      </c>
      <c r="F34">
        <v>106.64</v>
      </c>
      <c r="G34">
        <v>194</v>
      </c>
    </row>
    <row r="35" spans="1:7" x14ac:dyDescent="0.25">
      <c r="A35" t="s">
        <v>31</v>
      </c>
      <c r="B35" t="s">
        <v>12</v>
      </c>
      <c r="C35">
        <v>7</v>
      </c>
      <c r="D35">
        <v>23.27</v>
      </c>
      <c r="E35">
        <v>384</v>
      </c>
      <c r="F35">
        <v>19.329999999999998</v>
      </c>
      <c r="G35">
        <v>378</v>
      </c>
    </row>
    <row r="36" spans="1:7" x14ac:dyDescent="0.25">
      <c r="A36" t="s">
        <v>33</v>
      </c>
      <c r="B36" t="s">
        <v>12</v>
      </c>
      <c r="C36">
        <v>4</v>
      </c>
      <c r="D36">
        <v>33.409999999999997</v>
      </c>
      <c r="E36">
        <v>173</v>
      </c>
      <c r="F36">
        <v>46.44</v>
      </c>
      <c r="G36">
        <v>174</v>
      </c>
    </row>
    <row r="37" spans="1:7" x14ac:dyDescent="0.25">
      <c r="A37" t="s">
        <v>34</v>
      </c>
      <c r="B37" t="s">
        <v>12</v>
      </c>
      <c r="C37">
        <v>10</v>
      </c>
      <c r="D37">
        <v>80.97</v>
      </c>
      <c r="E37">
        <v>75</v>
      </c>
      <c r="F37">
        <v>85.89</v>
      </c>
      <c r="G37">
        <v>100</v>
      </c>
    </row>
    <row r="38" spans="1:7" x14ac:dyDescent="0.25">
      <c r="A38" s="51" t="s">
        <v>35</v>
      </c>
      <c r="B38" t="s">
        <v>12</v>
      </c>
      <c r="C38" s="51">
        <v>0</v>
      </c>
      <c r="D38" s="51">
        <v>0</v>
      </c>
      <c r="E38" s="51">
        <v>0</v>
      </c>
      <c r="F38" s="51">
        <v>0</v>
      </c>
      <c r="G38" s="51">
        <v>0</v>
      </c>
    </row>
    <row r="39" spans="1:7" x14ac:dyDescent="0.25">
      <c r="A39" t="s">
        <v>36</v>
      </c>
      <c r="B39" t="s">
        <v>12</v>
      </c>
      <c r="C39">
        <v>4</v>
      </c>
      <c r="D39">
        <v>19.13</v>
      </c>
      <c r="E39">
        <v>100</v>
      </c>
      <c r="F39">
        <v>37.01</v>
      </c>
      <c r="G39">
        <v>100</v>
      </c>
    </row>
    <row r="40" spans="1:7" x14ac:dyDescent="0.25">
      <c r="A40" t="s">
        <v>37</v>
      </c>
      <c r="B40" t="s">
        <v>12</v>
      </c>
      <c r="C40">
        <v>10</v>
      </c>
      <c r="D40">
        <v>25.64</v>
      </c>
      <c r="E40">
        <v>9</v>
      </c>
      <c r="F40">
        <v>64.150000000000006</v>
      </c>
      <c r="G40">
        <v>9</v>
      </c>
    </row>
    <row r="41" spans="1:7" x14ac:dyDescent="0.25">
      <c r="A41" t="s">
        <v>38</v>
      </c>
      <c r="B41" t="s">
        <v>12</v>
      </c>
      <c r="C41" s="51">
        <v>0</v>
      </c>
      <c r="D41" s="51">
        <v>0</v>
      </c>
      <c r="E41" s="51">
        <v>0</v>
      </c>
      <c r="F41" s="51">
        <v>0</v>
      </c>
      <c r="G41" s="51">
        <v>0</v>
      </c>
    </row>
    <row r="42" spans="1:7" x14ac:dyDescent="0.25">
      <c r="A42" t="s">
        <v>40</v>
      </c>
      <c r="B42" t="s">
        <v>41</v>
      </c>
      <c r="C42">
        <v>13</v>
      </c>
      <c r="D42">
        <v>1.68</v>
      </c>
      <c r="E42">
        <v>270</v>
      </c>
      <c r="F42">
        <v>22.44</v>
      </c>
      <c r="G42">
        <v>220</v>
      </c>
    </row>
    <row r="43" spans="1:7" x14ac:dyDescent="0.25">
      <c r="A43" t="s">
        <v>42</v>
      </c>
      <c r="B43" t="s">
        <v>41</v>
      </c>
      <c r="C43">
        <v>15</v>
      </c>
      <c r="D43" t="s">
        <v>85</v>
      </c>
      <c r="E43" t="s">
        <v>85</v>
      </c>
      <c r="F43">
        <v>7.6</v>
      </c>
      <c r="G43">
        <v>200</v>
      </c>
    </row>
    <row r="44" spans="1:7" x14ac:dyDescent="0.25">
      <c r="A44" t="s">
        <v>43</v>
      </c>
      <c r="B44" t="s">
        <v>41</v>
      </c>
      <c r="C44">
        <v>10</v>
      </c>
      <c r="D44" t="s">
        <v>85</v>
      </c>
      <c r="E44" t="s">
        <v>85</v>
      </c>
      <c r="F44">
        <v>63.52</v>
      </c>
      <c r="G44">
        <v>25</v>
      </c>
    </row>
    <row r="45" spans="1:7" x14ac:dyDescent="0.25">
      <c r="A45" t="s">
        <v>44</v>
      </c>
      <c r="B45" t="s">
        <v>41</v>
      </c>
      <c r="C45">
        <v>25</v>
      </c>
      <c r="D45">
        <v>1.91</v>
      </c>
      <c r="E45">
        <v>3501</v>
      </c>
      <c r="F45">
        <v>2.96</v>
      </c>
      <c r="G45">
        <v>6800</v>
      </c>
    </row>
    <row r="46" spans="1:7" x14ac:dyDescent="0.25">
      <c r="A46" t="s">
        <v>45</v>
      </c>
      <c r="B46" t="s">
        <v>41</v>
      </c>
      <c r="C46">
        <v>25</v>
      </c>
      <c r="D46">
        <v>12.76</v>
      </c>
      <c r="E46">
        <v>150</v>
      </c>
      <c r="F46">
        <v>14.13</v>
      </c>
      <c r="G46">
        <v>363</v>
      </c>
    </row>
    <row r="47" spans="1:7" x14ac:dyDescent="0.25">
      <c r="A47" t="s">
        <v>46</v>
      </c>
      <c r="B47" t="s">
        <v>41</v>
      </c>
      <c r="C47">
        <v>12</v>
      </c>
      <c r="D47">
        <v>3.35</v>
      </c>
      <c r="E47">
        <v>1576</v>
      </c>
      <c r="F47">
        <v>11.22</v>
      </c>
      <c r="G47">
        <v>2230</v>
      </c>
    </row>
    <row r="48" spans="1:7" x14ac:dyDescent="0.25">
      <c r="A48" t="s">
        <v>47</v>
      </c>
      <c r="B48" t="s">
        <v>41</v>
      </c>
      <c r="C48">
        <v>15</v>
      </c>
      <c r="D48">
        <v>2.13</v>
      </c>
      <c r="E48">
        <v>2678</v>
      </c>
      <c r="F48">
        <v>9.4700000000000006</v>
      </c>
      <c r="G48">
        <v>2688</v>
      </c>
    </row>
    <row r="49" spans="1:7" x14ac:dyDescent="0.25">
      <c r="A49" t="s">
        <v>48</v>
      </c>
      <c r="B49" t="s">
        <v>41</v>
      </c>
      <c r="C49">
        <v>20</v>
      </c>
      <c r="D49">
        <v>0.31</v>
      </c>
      <c r="E49">
        <v>2043</v>
      </c>
      <c r="F49">
        <v>5.56</v>
      </c>
      <c r="G49">
        <v>2091</v>
      </c>
    </row>
    <row r="50" spans="1:7" x14ac:dyDescent="0.25">
      <c r="A50" t="s">
        <v>49</v>
      </c>
      <c r="B50" t="s">
        <v>41</v>
      </c>
      <c r="C50">
        <v>20</v>
      </c>
      <c r="D50">
        <v>1.68</v>
      </c>
      <c r="E50">
        <v>2773</v>
      </c>
      <c r="F50">
        <v>9.8699999999999992</v>
      </c>
      <c r="G50">
        <v>2750</v>
      </c>
    </row>
    <row r="51" spans="1:7" x14ac:dyDescent="0.25">
      <c r="A51" t="s">
        <v>50</v>
      </c>
      <c r="B51" t="s">
        <v>41</v>
      </c>
      <c r="C51">
        <v>6</v>
      </c>
      <c r="D51">
        <v>0.02</v>
      </c>
      <c r="E51">
        <v>500</v>
      </c>
      <c r="F51">
        <v>0.01</v>
      </c>
      <c r="G51">
        <v>500</v>
      </c>
    </row>
    <row r="52" spans="1:7" x14ac:dyDescent="0.25">
      <c r="A52" t="s">
        <v>51</v>
      </c>
      <c r="B52" t="s">
        <v>52</v>
      </c>
      <c r="C52">
        <v>5</v>
      </c>
      <c r="D52">
        <v>427.63</v>
      </c>
      <c r="E52">
        <v>9</v>
      </c>
      <c r="F52">
        <v>895.42</v>
      </c>
      <c r="G52">
        <v>8</v>
      </c>
    </row>
    <row r="53" spans="1:7" x14ac:dyDescent="0.25">
      <c r="A53" t="s">
        <v>53</v>
      </c>
      <c r="B53" t="s">
        <v>52</v>
      </c>
      <c r="C53">
        <v>5</v>
      </c>
      <c r="D53">
        <v>110.25</v>
      </c>
      <c r="E53">
        <v>30</v>
      </c>
      <c r="F53">
        <v>219.66</v>
      </c>
      <c r="G53">
        <v>27</v>
      </c>
    </row>
    <row r="54" spans="1:7" x14ac:dyDescent="0.25">
      <c r="A54" t="s">
        <v>54</v>
      </c>
      <c r="B54" t="s">
        <v>52</v>
      </c>
      <c r="C54">
        <v>3</v>
      </c>
      <c r="D54">
        <v>241.17</v>
      </c>
      <c r="E54">
        <v>24</v>
      </c>
      <c r="F54">
        <v>491.9</v>
      </c>
      <c r="G54">
        <v>24</v>
      </c>
    </row>
    <row r="55" spans="1:7" x14ac:dyDescent="0.25">
      <c r="A55" s="51" t="s">
        <v>55</v>
      </c>
      <c r="B55" t="s">
        <v>52</v>
      </c>
      <c r="C55" s="51">
        <v>0</v>
      </c>
      <c r="D55" s="51">
        <v>0</v>
      </c>
      <c r="E55" s="51">
        <v>0</v>
      </c>
      <c r="F55" s="51">
        <v>0</v>
      </c>
      <c r="G55" s="51">
        <v>0</v>
      </c>
    </row>
    <row r="56" spans="1:7" x14ac:dyDescent="0.25">
      <c r="A56" t="s">
        <v>56</v>
      </c>
      <c r="B56" t="s">
        <v>52</v>
      </c>
      <c r="C56">
        <v>1</v>
      </c>
      <c r="D56">
        <v>0</v>
      </c>
      <c r="E56" t="s">
        <v>85</v>
      </c>
      <c r="F56">
        <v>0</v>
      </c>
      <c r="G56" t="s">
        <v>85</v>
      </c>
    </row>
    <row r="57" spans="1:7" x14ac:dyDescent="0.25">
      <c r="A57" t="s">
        <v>57</v>
      </c>
      <c r="B57" t="s">
        <v>52</v>
      </c>
      <c r="C57">
        <v>5</v>
      </c>
      <c r="D57">
        <v>343.56</v>
      </c>
      <c r="E57">
        <v>7</v>
      </c>
      <c r="F57">
        <v>557.36</v>
      </c>
      <c r="G57">
        <v>7</v>
      </c>
    </row>
    <row r="58" spans="1:7" x14ac:dyDescent="0.25">
      <c r="A58" t="s">
        <v>58</v>
      </c>
      <c r="B58" t="s">
        <v>58</v>
      </c>
      <c r="C58">
        <v>1</v>
      </c>
      <c r="D58">
        <v>100</v>
      </c>
      <c r="E58">
        <v>17</v>
      </c>
      <c r="F58">
        <v>100</v>
      </c>
      <c r="G58">
        <v>26</v>
      </c>
    </row>
    <row r="59" spans="1:7" x14ac:dyDescent="0.25">
      <c r="A59" s="51" t="s">
        <v>59</v>
      </c>
      <c r="B59" t="s">
        <v>58</v>
      </c>
      <c r="C59" s="51">
        <v>0</v>
      </c>
      <c r="D59" s="51">
        <v>0</v>
      </c>
      <c r="E59" s="51">
        <v>0</v>
      </c>
      <c r="F59" s="51">
        <v>0</v>
      </c>
      <c r="G59" s="51">
        <v>0</v>
      </c>
    </row>
    <row r="60" spans="1:7" x14ac:dyDescent="0.25">
      <c r="A60" t="s">
        <v>60</v>
      </c>
      <c r="B60" t="s">
        <v>61</v>
      </c>
      <c r="C60">
        <v>12</v>
      </c>
      <c r="D60">
        <v>7.68</v>
      </c>
      <c r="E60">
        <v>168</v>
      </c>
      <c r="F60">
        <v>36.75</v>
      </c>
      <c r="G60">
        <v>173</v>
      </c>
    </row>
    <row r="61" spans="1:7" x14ac:dyDescent="0.25">
      <c r="A61" s="51" t="s">
        <v>62</v>
      </c>
      <c r="B61" t="s">
        <v>61</v>
      </c>
      <c r="C61" s="51">
        <v>0</v>
      </c>
      <c r="D61" s="51">
        <v>0</v>
      </c>
      <c r="E61" s="51">
        <v>0</v>
      </c>
      <c r="F61" s="51">
        <v>0</v>
      </c>
      <c r="G61" s="51">
        <v>0</v>
      </c>
    </row>
    <row r="62" spans="1:7" x14ac:dyDescent="0.25">
      <c r="A62" t="s">
        <v>63</v>
      </c>
      <c r="B62" t="s">
        <v>61</v>
      </c>
      <c r="C62">
        <v>9</v>
      </c>
      <c r="D62">
        <v>87.72</v>
      </c>
      <c r="E62">
        <v>209</v>
      </c>
      <c r="F62">
        <v>54.88</v>
      </c>
      <c r="G62">
        <v>206</v>
      </c>
    </row>
    <row r="63" spans="1:7" x14ac:dyDescent="0.25">
      <c r="A63" s="51" t="s">
        <v>64</v>
      </c>
      <c r="B63" t="s">
        <v>61</v>
      </c>
      <c r="C63" s="51">
        <v>0</v>
      </c>
      <c r="D63" s="51">
        <v>0</v>
      </c>
      <c r="E63" s="51">
        <v>0</v>
      </c>
      <c r="F63" s="51">
        <v>0</v>
      </c>
      <c r="G63" s="51">
        <v>0</v>
      </c>
    </row>
    <row r="64" spans="1:7" x14ac:dyDescent="0.25">
      <c r="A64" t="s">
        <v>65</v>
      </c>
      <c r="B64" t="s">
        <v>61</v>
      </c>
      <c r="C64">
        <v>11</v>
      </c>
      <c r="D64">
        <v>16.46</v>
      </c>
      <c r="E64">
        <v>142</v>
      </c>
      <c r="F64">
        <v>10.84</v>
      </c>
      <c r="G64">
        <v>142</v>
      </c>
    </row>
    <row r="65" spans="1:7" x14ac:dyDescent="0.25">
      <c r="A65" s="51" t="s">
        <v>66</v>
      </c>
      <c r="B65" t="s">
        <v>61</v>
      </c>
      <c r="C65" s="51">
        <v>0</v>
      </c>
      <c r="D65" s="51">
        <v>0</v>
      </c>
      <c r="E65" s="51">
        <v>0</v>
      </c>
      <c r="F65" s="51">
        <v>0</v>
      </c>
      <c r="G65" s="51">
        <v>0</v>
      </c>
    </row>
    <row r="66" spans="1:7" x14ac:dyDescent="0.25">
      <c r="A66" t="s">
        <v>67</v>
      </c>
      <c r="B66" t="s">
        <v>61</v>
      </c>
      <c r="C66">
        <v>9</v>
      </c>
      <c r="D66">
        <v>31.26</v>
      </c>
      <c r="E66">
        <v>109</v>
      </c>
      <c r="F66">
        <v>75.38</v>
      </c>
      <c r="G66">
        <v>109</v>
      </c>
    </row>
    <row r="67" spans="1:7" x14ac:dyDescent="0.25">
      <c r="A67" s="51" t="s">
        <v>68</v>
      </c>
      <c r="B67" t="s">
        <v>61</v>
      </c>
      <c r="C67" s="51">
        <v>0</v>
      </c>
      <c r="D67" s="51">
        <v>0</v>
      </c>
      <c r="E67" s="51">
        <v>0</v>
      </c>
      <c r="F67" s="51">
        <v>0</v>
      </c>
      <c r="G67" s="51">
        <v>0</v>
      </c>
    </row>
    <row r="68" spans="1:7" x14ac:dyDescent="0.25">
      <c r="A68" t="s">
        <v>69</v>
      </c>
      <c r="B68" t="s">
        <v>61</v>
      </c>
      <c r="C68">
        <v>9</v>
      </c>
      <c r="D68">
        <v>19.170000000000002</v>
      </c>
      <c r="E68">
        <v>175</v>
      </c>
      <c r="F68">
        <v>43.89</v>
      </c>
      <c r="G68">
        <v>176</v>
      </c>
    </row>
    <row r="69" spans="1:7" x14ac:dyDescent="0.25">
      <c r="A69" s="51" t="s">
        <v>70</v>
      </c>
      <c r="B69" t="s">
        <v>61</v>
      </c>
      <c r="C69" s="51">
        <v>0</v>
      </c>
      <c r="D69" s="51">
        <v>0</v>
      </c>
      <c r="E69" s="51">
        <v>0</v>
      </c>
      <c r="F69" s="51">
        <v>0</v>
      </c>
      <c r="G69" s="51">
        <v>0</v>
      </c>
    </row>
    <row r="70" spans="1:7" x14ac:dyDescent="0.25">
      <c r="A70" t="s">
        <v>71</v>
      </c>
      <c r="B70" t="s">
        <v>72</v>
      </c>
      <c r="C70">
        <v>10</v>
      </c>
      <c r="D70">
        <v>56.74</v>
      </c>
      <c r="E70">
        <v>180</v>
      </c>
      <c r="F70">
        <v>88.46</v>
      </c>
      <c r="G70">
        <v>271</v>
      </c>
    </row>
    <row r="71" spans="1:7" x14ac:dyDescent="0.25">
      <c r="A71" s="51" t="s">
        <v>73</v>
      </c>
      <c r="B71" t="s">
        <v>72</v>
      </c>
      <c r="C71" s="51">
        <v>0</v>
      </c>
      <c r="D71" s="51">
        <v>0</v>
      </c>
      <c r="E71" s="51">
        <v>0</v>
      </c>
      <c r="F71" s="51">
        <v>0</v>
      </c>
      <c r="G71" s="51">
        <v>0</v>
      </c>
    </row>
    <row r="72" spans="1:7" x14ac:dyDescent="0.25">
      <c r="A72" t="s">
        <v>74</v>
      </c>
      <c r="B72" t="s">
        <v>72</v>
      </c>
      <c r="C72">
        <v>11</v>
      </c>
      <c r="D72">
        <v>24.91</v>
      </c>
      <c r="E72">
        <v>302</v>
      </c>
      <c r="F72">
        <v>72.540000000000006</v>
      </c>
      <c r="G72">
        <v>451</v>
      </c>
    </row>
    <row r="73" spans="1:7" x14ac:dyDescent="0.25">
      <c r="A73" s="51" t="s">
        <v>75</v>
      </c>
      <c r="B73" t="s">
        <v>72</v>
      </c>
      <c r="C73" s="51">
        <v>0</v>
      </c>
      <c r="D73" s="51">
        <v>0</v>
      </c>
      <c r="E73" s="51">
        <v>0</v>
      </c>
      <c r="F73" s="51">
        <v>0</v>
      </c>
      <c r="G73" s="51">
        <v>0</v>
      </c>
    </row>
    <row r="74" spans="1:7" x14ac:dyDescent="0.25">
      <c r="A74" t="s">
        <v>76</v>
      </c>
      <c r="B74" t="s">
        <v>72</v>
      </c>
      <c r="C74">
        <v>10</v>
      </c>
      <c r="D74">
        <v>64.819999999999993</v>
      </c>
      <c r="E74">
        <v>199</v>
      </c>
      <c r="F74">
        <v>99.73</v>
      </c>
      <c r="G74">
        <v>198</v>
      </c>
    </row>
    <row r="75" spans="1:7" x14ac:dyDescent="0.25">
      <c r="A75" s="51" t="s">
        <v>77</v>
      </c>
      <c r="B75" t="s">
        <v>72</v>
      </c>
      <c r="C75" s="51">
        <v>0</v>
      </c>
      <c r="D75" s="51">
        <v>0</v>
      </c>
      <c r="E75" s="51">
        <v>0</v>
      </c>
      <c r="F75" s="51">
        <v>0</v>
      </c>
      <c r="G75" s="51">
        <v>0</v>
      </c>
    </row>
  </sheetData>
  <sortState ref="A4:G75">
    <sortCondition ref="B4:B75"/>
    <sortCondition ref="A4:A75"/>
  </sortState>
  <mergeCells count="2">
    <mergeCell ref="D1:E1"/>
    <mergeCell ref="F1:G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5"/>
  <sheetViews>
    <sheetView topLeftCell="A16" workbookViewId="0">
      <selection activeCell="C41" sqref="C41:G41"/>
    </sheetView>
  </sheetViews>
  <sheetFormatPr defaultRowHeight="15" x14ac:dyDescent="0.25"/>
  <cols>
    <col min="1" max="1" width="42.28515625" customWidth="1"/>
    <col min="2" max="2" width="0.7109375" customWidth="1"/>
  </cols>
  <sheetData>
    <row r="1" spans="1:7" ht="15" customHeight="1" x14ac:dyDescent="0.25">
      <c r="D1" s="118" t="s">
        <v>83</v>
      </c>
      <c r="E1" s="118"/>
      <c r="F1" s="118" t="s">
        <v>84</v>
      </c>
      <c r="G1" s="118"/>
    </row>
    <row r="2" spans="1:7" ht="45.75" thickBot="1" x14ac:dyDescent="0.3">
      <c r="A2" s="1" t="s">
        <v>78</v>
      </c>
      <c r="B2" s="1" t="s">
        <v>79</v>
      </c>
      <c r="C2" s="2" t="s">
        <v>80</v>
      </c>
      <c r="D2" s="2" t="s">
        <v>81</v>
      </c>
      <c r="E2" s="2" t="s">
        <v>82</v>
      </c>
      <c r="F2" s="2" t="s">
        <v>81</v>
      </c>
      <c r="G2" s="2" t="s">
        <v>82</v>
      </c>
    </row>
    <row r="3" spans="1:7" x14ac:dyDescent="0.25">
      <c r="A3" s="29"/>
      <c r="B3" s="29"/>
      <c r="C3" s="30" t="s">
        <v>113</v>
      </c>
      <c r="D3" s="30" t="s">
        <v>112</v>
      </c>
      <c r="E3" s="30" t="s">
        <v>114</v>
      </c>
      <c r="F3" s="30" t="s">
        <v>112</v>
      </c>
      <c r="G3" s="30" t="s">
        <v>114</v>
      </c>
    </row>
    <row r="4" spans="1:7" x14ac:dyDescent="0.25">
      <c r="A4" t="s">
        <v>11</v>
      </c>
      <c r="B4" t="s">
        <v>86</v>
      </c>
      <c r="C4">
        <v>4</v>
      </c>
      <c r="D4">
        <v>76.59</v>
      </c>
      <c r="E4">
        <v>102</v>
      </c>
      <c r="F4">
        <v>89.83</v>
      </c>
      <c r="G4">
        <v>87</v>
      </c>
    </row>
    <row r="5" spans="1:7" x14ac:dyDescent="0.25">
      <c r="A5" t="s">
        <v>16</v>
      </c>
      <c r="B5" t="s">
        <v>86</v>
      </c>
      <c r="C5">
        <v>3</v>
      </c>
      <c r="D5">
        <v>47.96</v>
      </c>
      <c r="E5">
        <v>188</v>
      </c>
      <c r="F5">
        <v>63.64</v>
      </c>
      <c r="G5">
        <v>188</v>
      </c>
    </row>
    <row r="6" spans="1:7" x14ac:dyDescent="0.25">
      <c r="A6" s="51" t="s">
        <v>17</v>
      </c>
      <c r="B6" s="51" t="s">
        <v>86</v>
      </c>
      <c r="C6" s="51">
        <v>0</v>
      </c>
      <c r="D6" s="51">
        <v>0</v>
      </c>
      <c r="E6" s="51">
        <v>0</v>
      </c>
      <c r="F6" s="51">
        <v>0</v>
      </c>
      <c r="G6" s="51">
        <v>0</v>
      </c>
    </row>
    <row r="7" spans="1:7" x14ac:dyDescent="0.25">
      <c r="A7" t="s">
        <v>20</v>
      </c>
      <c r="B7" t="s">
        <v>86</v>
      </c>
      <c r="C7">
        <v>4</v>
      </c>
      <c r="D7">
        <v>30.13</v>
      </c>
      <c r="E7">
        <v>21</v>
      </c>
      <c r="F7">
        <v>28.93</v>
      </c>
      <c r="G7">
        <v>20</v>
      </c>
    </row>
    <row r="8" spans="1:7" x14ac:dyDescent="0.25">
      <c r="A8" t="s">
        <v>24</v>
      </c>
      <c r="B8" t="s">
        <v>86</v>
      </c>
      <c r="C8">
        <v>4</v>
      </c>
      <c r="D8">
        <v>7.74</v>
      </c>
      <c r="E8">
        <v>60</v>
      </c>
      <c r="F8">
        <v>19.14</v>
      </c>
      <c r="G8">
        <v>60</v>
      </c>
    </row>
    <row r="9" spans="1:7" x14ac:dyDescent="0.25">
      <c r="A9" t="s">
        <v>25</v>
      </c>
      <c r="B9" t="s">
        <v>86</v>
      </c>
      <c r="C9">
        <v>4</v>
      </c>
      <c r="D9">
        <v>182.55</v>
      </c>
      <c r="E9">
        <v>62</v>
      </c>
      <c r="F9">
        <v>200.14</v>
      </c>
      <c r="G9">
        <v>50</v>
      </c>
    </row>
    <row r="10" spans="1:7" x14ac:dyDescent="0.25">
      <c r="A10" s="51" t="s">
        <v>26</v>
      </c>
      <c r="B10" t="s">
        <v>86</v>
      </c>
      <c r="C10" s="51">
        <v>0</v>
      </c>
      <c r="D10" s="51">
        <v>0</v>
      </c>
      <c r="E10" s="51">
        <v>0</v>
      </c>
      <c r="F10" s="51">
        <v>0</v>
      </c>
      <c r="G10" s="51">
        <v>0</v>
      </c>
    </row>
    <row r="11" spans="1:7" x14ac:dyDescent="0.25">
      <c r="A11" t="s">
        <v>27</v>
      </c>
      <c r="B11" t="s">
        <v>86</v>
      </c>
      <c r="C11">
        <v>4</v>
      </c>
      <c r="D11">
        <v>10.51</v>
      </c>
      <c r="E11">
        <v>80</v>
      </c>
      <c r="F11">
        <v>15.48</v>
      </c>
      <c r="G11">
        <v>80</v>
      </c>
    </row>
    <row r="12" spans="1:7" x14ac:dyDescent="0.25">
      <c r="A12" t="s">
        <v>30</v>
      </c>
      <c r="B12" t="s">
        <v>86</v>
      </c>
      <c r="C12">
        <v>4</v>
      </c>
      <c r="D12">
        <v>42.67</v>
      </c>
      <c r="E12">
        <v>15</v>
      </c>
      <c r="F12">
        <v>45.8</v>
      </c>
      <c r="G12">
        <v>14</v>
      </c>
    </row>
    <row r="13" spans="1:7" x14ac:dyDescent="0.25">
      <c r="A13" t="s">
        <v>32</v>
      </c>
      <c r="B13" t="s">
        <v>86</v>
      </c>
      <c r="C13">
        <v>4</v>
      </c>
      <c r="D13">
        <v>5.95</v>
      </c>
      <c r="E13">
        <v>34</v>
      </c>
      <c r="F13">
        <v>6.49</v>
      </c>
      <c r="G13">
        <v>34</v>
      </c>
    </row>
    <row r="14" spans="1:7" x14ac:dyDescent="0.25">
      <c r="A14" t="s">
        <v>39</v>
      </c>
      <c r="B14" t="s">
        <v>86</v>
      </c>
      <c r="C14">
        <v>4</v>
      </c>
      <c r="D14">
        <v>91.12</v>
      </c>
      <c r="E14">
        <v>40</v>
      </c>
      <c r="F14">
        <v>93.96</v>
      </c>
      <c r="G14">
        <v>54</v>
      </c>
    </row>
    <row r="15" spans="1:7" x14ac:dyDescent="0.25">
      <c r="A15" t="s">
        <v>0</v>
      </c>
      <c r="B15" t="s">
        <v>1</v>
      </c>
      <c r="C15">
        <v>4</v>
      </c>
      <c r="D15">
        <v>33.56</v>
      </c>
      <c r="E15">
        <v>36</v>
      </c>
      <c r="F15">
        <v>57.72</v>
      </c>
      <c r="G15">
        <v>36</v>
      </c>
    </row>
    <row r="16" spans="1:7" x14ac:dyDescent="0.25">
      <c r="A16" t="s">
        <v>2</v>
      </c>
      <c r="B16" t="s">
        <v>1</v>
      </c>
      <c r="C16">
        <v>15</v>
      </c>
      <c r="D16">
        <v>81.819999999999993</v>
      </c>
      <c r="E16">
        <v>55</v>
      </c>
      <c r="F16">
        <v>93.93</v>
      </c>
      <c r="G16">
        <v>63</v>
      </c>
    </row>
    <row r="17" spans="1:7" x14ac:dyDescent="0.25">
      <c r="A17" t="s">
        <v>3</v>
      </c>
      <c r="B17" t="s">
        <v>1</v>
      </c>
      <c r="C17">
        <v>14</v>
      </c>
      <c r="D17">
        <v>79.37</v>
      </c>
      <c r="E17">
        <v>84</v>
      </c>
      <c r="F17">
        <v>85.66</v>
      </c>
      <c r="G17">
        <v>105</v>
      </c>
    </row>
    <row r="18" spans="1:7" x14ac:dyDescent="0.25">
      <c r="A18" s="51" t="s">
        <v>4</v>
      </c>
      <c r="B18" t="s">
        <v>1</v>
      </c>
      <c r="C18" s="51">
        <v>0</v>
      </c>
      <c r="D18" s="51">
        <v>0</v>
      </c>
      <c r="E18" s="51">
        <v>0</v>
      </c>
      <c r="F18" s="51">
        <v>0</v>
      </c>
      <c r="G18" s="51">
        <v>0</v>
      </c>
    </row>
    <row r="19" spans="1:7" x14ac:dyDescent="0.25">
      <c r="A19" t="s">
        <v>5</v>
      </c>
      <c r="B19" t="s">
        <v>1</v>
      </c>
      <c r="C19">
        <v>19</v>
      </c>
      <c r="D19">
        <v>87.13</v>
      </c>
      <c r="E19">
        <v>128</v>
      </c>
      <c r="F19">
        <v>99.17</v>
      </c>
      <c r="G19">
        <v>141</v>
      </c>
    </row>
    <row r="20" spans="1:7" x14ac:dyDescent="0.25">
      <c r="A20" s="51" t="s">
        <v>6</v>
      </c>
      <c r="B20" t="s">
        <v>1</v>
      </c>
      <c r="C20" s="51">
        <v>0</v>
      </c>
      <c r="D20" s="51">
        <v>0</v>
      </c>
      <c r="E20" s="51">
        <v>0</v>
      </c>
      <c r="F20" s="51">
        <v>0</v>
      </c>
      <c r="G20" s="51">
        <v>0</v>
      </c>
    </row>
    <row r="21" spans="1:7" x14ac:dyDescent="0.25">
      <c r="A21" t="s">
        <v>7</v>
      </c>
      <c r="B21" t="s">
        <v>1</v>
      </c>
      <c r="C21">
        <v>4</v>
      </c>
      <c r="D21">
        <v>88.84</v>
      </c>
      <c r="E21">
        <v>25</v>
      </c>
      <c r="F21">
        <v>88.01</v>
      </c>
      <c r="G21">
        <v>25</v>
      </c>
    </row>
    <row r="22" spans="1:7" x14ac:dyDescent="0.25">
      <c r="A22" t="s">
        <v>8</v>
      </c>
      <c r="B22" t="s">
        <v>1</v>
      </c>
      <c r="C22">
        <v>4</v>
      </c>
      <c r="D22">
        <v>19.37</v>
      </c>
      <c r="E22">
        <v>25</v>
      </c>
      <c r="F22">
        <v>21.63</v>
      </c>
      <c r="G22">
        <v>25</v>
      </c>
    </row>
    <row r="23" spans="1:7" x14ac:dyDescent="0.25">
      <c r="A23" t="s">
        <v>9</v>
      </c>
      <c r="B23" t="s">
        <v>1</v>
      </c>
      <c r="C23">
        <v>10</v>
      </c>
      <c r="D23">
        <v>73.98</v>
      </c>
      <c r="E23">
        <v>22</v>
      </c>
      <c r="F23">
        <v>83.93</v>
      </c>
      <c r="G23">
        <v>24</v>
      </c>
    </row>
    <row r="24" spans="1:7" x14ac:dyDescent="0.25">
      <c r="A24" s="51" t="s">
        <v>10</v>
      </c>
      <c r="B24" t="s">
        <v>1</v>
      </c>
      <c r="C24" s="51">
        <v>0</v>
      </c>
      <c r="D24" s="51">
        <v>0</v>
      </c>
      <c r="E24" s="51">
        <v>0</v>
      </c>
      <c r="F24" s="51">
        <v>0</v>
      </c>
      <c r="G24" s="51">
        <v>0</v>
      </c>
    </row>
    <row r="25" spans="1:7" x14ac:dyDescent="0.25">
      <c r="A25" t="s">
        <v>13</v>
      </c>
      <c r="B25" t="s">
        <v>12</v>
      </c>
      <c r="C25">
        <v>14</v>
      </c>
      <c r="D25">
        <v>0</v>
      </c>
      <c r="E25">
        <v>35</v>
      </c>
      <c r="F25">
        <v>0</v>
      </c>
      <c r="G25">
        <v>35</v>
      </c>
    </row>
    <row r="26" spans="1:7" x14ac:dyDescent="0.25">
      <c r="A26" t="s">
        <v>14</v>
      </c>
      <c r="B26" t="s">
        <v>12</v>
      </c>
      <c r="C26">
        <v>4</v>
      </c>
      <c r="D26">
        <v>23.16</v>
      </c>
      <c r="E26">
        <v>6</v>
      </c>
      <c r="F26">
        <v>25.16</v>
      </c>
      <c r="G26">
        <v>6</v>
      </c>
    </row>
    <row r="27" spans="1:7" x14ac:dyDescent="0.25">
      <c r="A27" t="s">
        <v>15</v>
      </c>
      <c r="B27" t="s">
        <v>12</v>
      </c>
      <c r="C27">
        <v>3</v>
      </c>
    </row>
    <row r="28" spans="1:7" x14ac:dyDescent="0.25">
      <c r="A28" t="s">
        <v>18</v>
      </c>
      <c r="B28" t="s">
        <v>12</v>
      </c>
      <c r="C28">
        <v>4</v>
      </c>
      <c r="D28">
        <v>22.04</v>
      </c>
      <c r="E28">
        <v>15</v>
      </c>
      <c r="F28">
        <v>22.78</v>
      </c>
      <c r="G28">
        <v>14</v>
      </c>
    </row>
    <row r="29" spans="1:7" x14ac:dyDescent="0.25">
      <c r="A29" t="s">
        <v>19</v>
      </c>
      <c r="B29" t="s">
        <v>12</v>
      </c>
      <c r="C29">
        <v>4</v>
      </c>
      <c r="D29">
        <v>23.98</v>
      </c>
      <c r="E29">
        <v>16</v>
      </c>
      <c r="F29">
        <v>29.78</v>
      </c>
      <c r="G29">
        <v>16</v>
      </c>
    </row>
    <row r="30" spans="1:7" x14ac:dyDescent="0.25">
      <c r="A30" t="s">
        <v>21</v>
      </c>
      <c r="B30" t="s">
        <v>12</v>
      </c>
      <c r="C30">
        <v>4</v>
      </c>
      <c r="D30">
        <v>10.51</v>
      </c>
      <c r="E30">
        <v>125</v>
      </c>
      <c r="F30">
        <v>16.91</v>
      </c>
      <c r="G30">
        <v>125</v>
      </c>
    </row>
    <row r="31" spans="1:7" x14ac:dyDescent="0.25">
      <c r="A31" t="s">
        <v>22</v>
      </c>
      <c r="B31" t="s">
        <v>12</v>
      </c>
      <c r="C31">
        <v>4</v>
      </c>
      <c r="D31">
        <v>32.840000000000003</v>
      </c>
      <c r="E31">
        <v>26</v>
      </c>
      <c r="F31">
        <v>41.12</v>
      </c>
      <c r="G31">
        <v>26</v>
      </c>
    </row>
    <row r="32" spans="1:7" x14ac:dyDescent="0.25">
      <c r="A32" t="s">
        <v>23</v>
      </c>
      <c r="B32" t="s">
        <v>12</v>
      </c>
      <c r="C32">
        <v>4</v>
      </c>
      <c r="D32">
        <v>9.86</v>
      </c>
      <c r="E32">
        <v>125</v>
      </c>
      <c r="F32">
        <v>13.02</v>
      </c>
      <c r="G32">
        <v>125</v>
      </c>
    </row>
    <row r="33" spans="1:7" x14ac:dyDescent="0.25">
      <c r="A33" t="s">
        <v>28</v>
      </c>
      <c r="B33" t="s">
        <v>12</v>
      </c>
      <c r="C33">
        <v>7</v>
      </c>
      <c r="D33">
        <v>49.62</v>
      </c>
      <c r="E33">
        <v>226</v>
      </c>
      <c r="F33">
        <v>71.17</v>
      </c>
      <c r="G33">
        <v>226</v>
      </c>
    </row>
    <row r="34" spans="1:7" x14ac:dyDescent="0.25">
      <c r="A34" t="s">
        <v>29</v>
      </c>
      <c r="B34" t="s">
        <v>12</v>
      </c>
      <c r="C34">
        <v>7</v>
      </c>
      <c r="D34">
        <v>109.63</v>
      </c>
      <c r="E34">
        <v>141</v>
      </c>
      <c r="F34">
        <v>131.07</v>
      </c>
      <c r="G34">
        <v>191</v>
      </c>
    </row>
    <row r="35" spans="1:7" x14ac:dyDescent="0.25">
      <c r="A35" t="s">
        <v>31</v>
      </c>
      <c r="B35" t="s">
        <v>12</v>
      </c>
      <c r="C35">
        <v>7</v>
      </c>
      <c r="D35">
        <v>19.28</v>
      </c>
      <c r="E35">
        <v>362</v>
      </c>
      <c r="F35">
        <v>12.45</v>
      </c>
      <c r="G35">
        <v>358</v>
      </c>
    </row>
    <row r="36" spans="1:7" x14ac:dyDescent="0.25">
      <c r="A36" t="s">
        <v>33</v>
      </c>
      <c r="B36" t="s">
        <v>12</v>
      </c>
      <c r="C36">
        <v>4</v>
      </c>
      <c r="D36">
        <v>38.82</v>
      </c>
      <c r="E36">
        <v>162</v>
      </c>
      <c r="F36">
        <v>48.75</v>
      </c>
      <c r="G36">
        <v>162</v>
      </c>
    </row>
    <row r="37" spans="1:7" x14ac:dyDescent="0.25">
      <c r="A37" t="s">
        <v>34</v>
      </c>
      <c r="B37" t="s">
        <v>12</v>
      </c>
      <c r="C37">
        <v>10</v>
      </c>
      <c r="D37">
        <v>78.760000000000005</v>
      </c>
      <c r="E37">
        <v>75</v>
      </c>
      <c r="F37">
        <v>84.85</v>
      </c>
      <c r="G37">
        <v>100</v>
      </c>
    </row>
    <row r="38" spans="1:7" x14ac:dyDescent="0.25">
      <c r="A38" s="51" t="s">
        <v>35</v>
      </c>
      <c r="B38" t="s">
        <v>12</v>
      </c>
      <c r="C38" s="51">
        <v>0</v>
      </c>
      <c r="D38" s="51">
        <v>0</v>
      </c>
      <c r="E38" s="51">
        <v>0</v>
      </c>
      <c r="F38" s="51">
        <v>0</v>
      </c>
      <c r="G38" s="51">
        <v>0</v>
      </c>
    </row>
    <row r="39" spans="1:7" x14ac:dyDescent="0.25">
      <c r="A39" t="s">
        <v>36</v>
      </c>
      <c r="B39" t="s">
        <v>12</v>
      </c>
      <c r="C39">
        <v>4</v>
      </c>
      <c r="D39">
        <v>15.64</v>
      </c>
      <c r="E39">
        <v>100</v>
      </c>
      <c r="F39">
        <v>37.01</v>
      </c>
      <c r="G39">
        <v>100</v>
      </c>
    </row>
    <row r="40" spans="1:7" x14ac:dyDescent="0.25">
      <c r="A40" t="s">
        <v>37</v>
      </c>
      <c r="B40" t="s">
        <v>12</v>
      </c>
      <c r="C40">
        <v>10</v>
      </c>
      <c r="D40">
        <v>17.5</v>
      </c>
      <c r="E40">
        <v>8</v>
      </c>
      <c r="F40">
        <v>62</v>
      </c>
      <c r="G40">
        <v>7</v>
      </c>
    </row>
    <row r="41" spans="1:7" x14ac:dyDescent="0.25">
      <c r="A41" t="s">
        <v>38</v>
      </c>
      <c r="B41" t="s">
        <v>12</v>
      </c>
      <c r="C41" s="51">
        <v>0</v>
      </c>
      <c r="D41" s="51">
        <v>0</v>
      </c>
      <c r="E41" s="51">
        <v>0</v>
      </c>
      <c r="F41" s="51">
        <v>0</v>
      </c>
      <c r="G41" s="51">
        <v>0</v>
      </c>
    </row>
    <row r="42" spans="1:7" x14ac:dyDescent="0.25">
      <c r="A42" t="s">
        <v>40</v>
      </c>
      <c r="B42" t="s">
        <v>41</v>
      </c>
      <c r="C42">
        <v>13</v>
      </c>
      <c r="D42">
        <v>1.68</v>
      </c>
      <c r="E42">
        <v>210</v>
      </c>
      <c r="F42">
        <v>22.44</v>
      </c>
      <c r="G42">
        <v>148</v>
      </c>
    </row>
    <row r="43" spans="1:7" x14ac:dyDescent="0.25">
      <c r="A43" t="s">
        <v>42</v>
      </c>
      <c r="B43" t="s">
        <v>41</v>
      </c>
      <c r="C43">
        <v>15</v>
      </c>
      <c r="D43" t="s">
        <v>85</v>
      </c>
      <c r="E43" t="s">
        <v>85</v>
      </c>
      <c r="F43">
        <v>6.53</v>
      </c>
      <c r="G43">
        <v>131</v>
      </c>
    </row>
    <row r="44" spans="1:7" x14ac:dyDescent="0.25">
      <c r="A44" t="s">
        <v>43</v>
      </c>
      <c r="B44" t="s">
        <v>41</v>
      </c>
      <c r="C44">
        <v>10</v>
      </c>
      <c r="D44" t="s">
        <v>85</v>
      </c>
      <c r="E44" t="s">
        <v>85</v>
      </c>
      <c r="F44">
        <v>67.430000000000007</v>
      </c>
      <c r="G44">
        <v>14</v>
      </c>
    </row>
    <row r="45" spans="1:7" x14ac:dyDescent="0.25">
      <c r="A45" t="s">
        <v>44</v>
      </c>
      <c r="B45" t="s">
        <v>41</v>
      </c>
      <c r="C45">
        <v>25</v>
      </c>
      <c r="D45">
        <v>1.88</v>
      </c>
      <c r="E45">
        <v>3500</v>
      </c>
      <c r="F45">
        <v>2.93</v>
      </c>
      <c r="G45">
        <v>6800</v>
      </c>
    </row>
    <row r="46" spans="1:7" x14ac:dyDescent="0.25">
      <c r="A46" t="s">
        <v>45</v>
      </c>
      <c r="B46" t="s">
        <v>41</v>
      </c>
      <c r="C46">
        <v>25</v>
      </c>
      <c r="D46">
        <v>13.23</v>
      </c>
      <c r="E46">
        <v>150</v>
      </c>
      <c r="F46">
        <v>13.33</v>
      </c>
      <c r="G46">
        <v>295</v>
      </c>
    </row>
    <row r="47" spans="1:7" x14ac:dyDescent="0.25">
      <c r="A47" t="s">
        <v>46</v>
      </c>
      <c r="B47" t="s">
        <v>41</v>
      </c>
      <c r="C47">
        <v>12</v>
      </c>
      <c r="D47">
        <v>3.28</v>
      </c>
      <c r="E47">
        <v>1523</v>
      </c>
      <c r="F47">
        <v>10.9</v>
      </c>
      <c r="G47">
        <v>2185</v>
      </c>
    </row>
    <row r="48" spans="1:7" x14ac:dyDescent="0.25">
      <c r="A48" t="s">
        <v>47</v>
      </c>
      <c r="B48" t="s">
        <v>41</v>
      </c>
      <c r="C48">
        <v>15</v>
      </c>
      <c r="D48">
        <v>2.48</v>
      </c>
      <c r="E48">
        <v>2450</v>
      </c>
      <c r="F48">
        <v>10.45</v>
      </c>
      <c r="G48">
        <v>2486</v>
      </c>
    </row>
    <row r="49" spans="1:7" x14ac:dyDescent="0.25">
      <c r="A49" t="s">
        <v>48</v>
      </c>
      <c r="B49" t="s">
        <v>41</v>
      </c>
      <c r="C49">
        <v>20</v>
      </c>
      <c r="D49">
        <v>0.52</v>
      </c>
      <c r="E49">
        <v>1759</v>
      </c>
      <c r="F49">
        <v>7.36</v>
      </c>
      <c r="G49">
        <v>1983</v>
      </c>
    </row>
    <row r="50" spans="1:7" x14ac:dyDescent="0.25">
      <c r="A50" t="s">
        <v>49</v>
      </c>
      <c r="B50" t="s">
        <v>41</v>
      </c>
      <c r="C50">
        <v>20</v>
      </c>
      <c r="D50">
        <v>1.73</v>
      </c>
      <c r="E50">
        <v>2696</v>
      </c>
      <c r="F50">
        <v>10.63</v>
      </c>
      <c r="G50">
        <v>2660</v>
      </c>
    </row>
    <row r="51" spans="1:7" x14ac:dyDescent="0.25">
      <c r="A51" t="s">
        <v>50</v>
      </c>
      <c r="B51" t="s">
        <v>41</v>
      </c>
      <c r="C51">
        <v>6</v>
      </c>
      <c r="D51">
        <v>0.01</v>
      </c>
      <c r="E51">
        <v>500</v>
      </c>
      <c r="F51">
        <v>0.01</v>
      </c>
      <c r="G51">
        <v>500</v>
      </c>
    </row>
    <row r="52" spans="1:7" x14ac:dyDescent="0.25">
      <c r="A52" t="s">
        <v>51</v>
      </c>
      <c r="B52" t="s">
        <v>52</v>
      </c>
      <c r="C52">
        <v>5</v>
      </c>
      <c r="D52">
        <v>323.55</v>
      </c>
      <c r="E52">
        <v>9</v>
      </c>
      <c r="F52">
        <v>763.58</v>
      </c>
      <c r="G52">
        <v>8</v>
      </c>
    </row>
    <row r="53" spans="1:7" x14ac:dyDescent="0.25">
      <c r="A53" t="s">
        <v>53</v>
      </c>
      <c r="B53" t="s">
        <v>52</v>
      </c>
      <c r="C53">
        <v>5</v>
      </c>
      <c r="D53">
        <v>106.45</v>
      </c>
      <c r="E53">
        <v>30</v>
      </c>
      <c r="F53">
        <v>209.8</v>
      </c>
      <c r="G53">
        <v>26</v>
      </c>
    </row>
    <row r="54" spans="1:7" x14ac:dyDescent="0.25">
      <c r="A54" t="s">
        <v>54</v>
      </c>
      <c r="B54" t="s">
        <v>52</v>
      </c>
      <c r="C54">
        <v>3</v>
      </c>
      <c r="D54">
        <v>176.77</v>
      </c>
      <c r="E54">
        <v>24</v>
      </c>
      <c r="F54">
        <v>366.39</v>
      </c>
      <c r="G54">
        <v>24</v>
      </c>
    </row>
    <row r="55" spans="1:7" x14ac:dyDescent="0.25">
      <c r="A55" s="51" t="s">
        <v>55</v>
      </c>
      <c r="B55" t="s">
        <v>52</v>
      </c>
      <c r="C55" s="51">
        <v>0</v>
      </c>
      <c r="D55" s="51">
        <v>0</v>
      </c>
      <c r="E55" s="51">
        <v>0</v>
      </c>
      <c r="F55" s="51">
        <v>0</v>
      </c>
      <c r="G55" s="51">
        <v>0</v>
      </c>
    </row>
    <row r="56" spans="1:7" x14ac:dyDescent="0.25">
      <c r="A56" t="s">
        <v>56</v>
      </c>
      <c r="B56" t="s">
        <v>52</v>
      </c>
      <c r="C56">
        <v>1</v>
      </c>
      <c r="D56">
        <v>0</v>
      </c>
      <c r="E56" t="s">
        <v>85</v>
      </c>
      <c r="F56">
        <v>0</v>
      </c>
      <c r="G56" t="s">
        <v>85</v>
      </c>
    </row>
    <row r="57" spans="1:7" x14ac:dyDescent="0.25">
      <c r="A57" t="s">
        <v>57</v>
      </c>
      <c r="B57" t="s">
        <v>52</v>
      </c>
      <c r="C57">
        <v>5</v>
      </c>
      <c r="D57">
        <v>521.17999999999995</v>
      </c>
      <c r="E57">
        <v>7</v>
      </c>
      <c r="F57">
        <v>814.63</v>
      </c>
      <c r="G57">
        <v>7</v>
      </c>
    </row>
    <row r="58" spans="1:7" x14ac:dyDescent="0.25">
      <c r="A58" t="s">
        <v>58</v>
      </c>
      <c r="B58" t="s">
        <v>58</v>
      </c>
      <c r="C58">
        <v>1</v>
      </c>
      <c r="D58">
        <v>100</v>
      </c>
      <c r="E58">
        <v>23</v>
      </c>
      <c r="F58">
        <v>100</v>
      </c>
      <c r="G58">
        <v>38</v>
      </c>
    </row>
    <row r="59" spans="1:7" x14ac:dyDescent="0.25">
      <c r="A59" s="51" t="s">
        <v>59</v>
      </c>
      <c r="B59" t="s">
        <v>58</v>
      </c>
      <c r="C59" s="51">
        <v>0</v>
      </c>
      <c r="D59" s="51">
        <v>0</v>
      </c>
      <c r="E59" s="51">
        <v>0</v>
      </c>
      <c r="F59" s="51">
        <v>0</v>
      </c>
      <c r="G59" s="51">
        <v>0</v>
      </c>
    </row>
    <row r="60" spans="1:7" x14ac:dyDescent="0.25">
      <c r="A60" t="s">
        <v>60</v>
      </c>
      <c r="B60" t="s">
        <v>61</v>
      </c>
      <c r="C60">
        <v>12</v>
      </c>
      <c r="D60">
        <v>7.08</v>
      </c>
      <c r="E60">
        <v>145</v>
      </c>
      <c r="F60">
        <v>33.89</v>
      </c>
      <c r="G60">
        <v>152</v>
      </c>
    </row>
    <row r="61" spans="1:7" x14ac:dyDescent="0.25">
      <c r="A61" s="51" t="s">
        <v>62</v>
      </c>
      <c r="B61" t="s">
        <v>61</v>
      </c>
      <c r="C61" s="51">
        <v>0</v>
      </c>
      <c r="D61" s="51">
        <v>0</v>
      </c>
      <c r="E61" s="51">
        <v>0</v>
      </c>
      <c r="F61" s="51">
        <v>0</v>
      </c>
      <c r="G61" s="51">
        <v>0</v>
      </c>
    </row>
    <row r="62" spans="1:7" x14ac:dyDescent="0.25">
      <c r="A62" t="s">
        <v>63</v>
      </c>
      <c r="B62" t="s">
        <v>61</v>
      </c>
      <c r="C62">
        <v>9</v>
      </c>
      <c r="D62">
        <v>88.35</v>
      </c>
      <c r="E62">
        <v>195</v>
      </c>
      <c r="F62">
        <v>57.79</v>
      </c>
      <c r="G62">
        <v>192</v>
      </c>
    </row>
    <row r="63" spans="1:7" x14ac:dyDescent="0.25">
      <c r="A63" s="51" t="s">
        <v>64</v>
      </c>
      <c r="B63" t="s">
        <v>61</v>
      </c>
      <c r="C63" s="51">
        <v>0</v>
      </c>
      <c r="D63" s="51">
        <v>0</v>
      </c>
      <c r="E63" s="51">
        <v>0</v>
      </c>
      <c r="F63" s="51">
        <v>0</v>
      </c>
      <c r="G63" s="51">
        <v>0</v>
      </c>
    </row>
    <row r="64" spans="1:7" x14ac:dyDescent="0.25">
      <c r="A64" t="s">
        <v>65</v>
      </c>
      <c r="B64" t="s">
        <v>61</v>
      </c>
      <c r="C64">
        <v>11</v>
      </c>
      <c r="D64">
        <v>14.77</v>
      </c>
      <c r="E64">
        <v>131</v>
      </c>
      <c r="F64">
        <v>9.74</v>
      </c>
      <c r="G64">
        <v>131</v>
      </c>
    </row>
    <row r="65" spans="1:7" x14ac:dyDescent="0.25">
      <c r="A65" s="51" t="s">
        <v>66</v>
      </c>
      <c r="B65" t="s">
        <v>61</v>
      </c>
      <c r="C65" s="51">
        <v>0</v>
      </c>
      <c r="D65" s="51">
        <v>0</v>
      </c>
      <c r="E65" s="51">
        <v>0</v>
      </c>
      <c r="F65" s="51">
        <v>0</v>
      </c>
      <c r="G65" s="51">
        <v>0</v>
      </c>
    </row>
    <row r="66" spans="1:7" x14ac:dyDescent="0.25">
      <c r="A66" t="s">
        <v>67</v>
      </c>
      <c r="B66" t="s">
        <v>61</v>
      </c>
      <c r="C66">
        <v>9</v>
      </c>
      <c r="D66">
        <v>31.95</v>
      </c>
      <c r="E66">
        <v>104</v>
      </c>
      <c r="F66">
        <v>76.41</v>
      </c>
      <c r="G66">
        <v>103</v>
      </c>
    </row>
    <row r="67" spans="1:7" x14ac:dyDescent="0.25">
      <c r="A67" s="51" t="s">
        <v>68</v>
      </c>
      <c r="B67" t="s">
        <v>61</v>
      </c>
      <c r="C67" s="51">
        <v>0</v>
      </c>
      <c r="D67" s="51">
        <v>0</v>
      </c>
      <c r="E67" s="51">
        <v>0</v>
      </c>
      <c r="F67" s="51">
        <v>0</v>
      </c>
      <c r="G67" s="51">
        <v>0</v>
      </c>
    </row>
    <row r="68" spans="1:7" x14ac:dyDescent="0.25">
      <c r="A68" t="s">
        <v>69</v>
      </c>
      <c r="B68" t="s">
        <v>61</v>
      </c>
      <c r="C68">
        <v>9</v>
      </c>
      <c r="D68">
        <v>19.28</v>
      </c>
      <c r="E68">
        <v>161</v>
      </c>
      <c r="F68">
        <v>44.72</v>
      </c>
      <c r="G68">
        <v>163</v>
      </c>
    </row>
    <row r="69" spans="1:7" x14ac:dyDescent="0.25">
      <c r="A69" s="51" t="s">
        <v>70</v>
      </c>
      <c r="B69" t="s">
        <v>61</v>
      </c>
      <c r="C69" s="51">
        <v>0</v>
      </c>
      <c r="D69" s="51">
        <v>0</v>
      </c>
      <c r="E69" s="51">
        <v>0</v>
      </c>
      <c r="F69" s="51">
        <v>0</v>
      </c>
      <c r="G69" s="51">
        <v>0</v>
      </c>
    </row>
    <row r="70" spans="1:7" x14ac:dyDescent="0.25">
      <c r="A70" t="s">
        <v>71</v>
      </c>
      <c r="B70" t="s">
        <v>72</v>
      </c>
      <c r="C70">
        <v>10</v>
      </c>
      <c r="D70">
        <v>63.31</v>
      </c>
      <c r="E70">
        <v>166</v>
      </c>
      <c r="F70">
        <v>89.48</v>
      </c>
      <c r="G70">
        <v>261</v>
      </c>
    </row>
    <row r="71" spans="1:7" x14ac:dyDescent="0.25">
      <c r="A71" s="51" t="s">
        <v>73</v>
      </c>
      <c r="B71" t="s">
        <v>72</v>
      </c>
      <c r="C71" s="51">
        <v>0</v>
      </c>
      <c r="D71" s="51">
        <v>0</v>
      </c>
      <c r="E71" s="51">
        <v>0</v>
      </c>
      <c r="F71" s="51">
        <v>0</v>
      </c>
      <c r="G71" s="51">
        <v>0</v>
      </c>
    </row>
    <row r="72" spans="1:7" x14ac:dyDescent="0.25">
      <c r="A72" t="s">
        <v>74</v>
      </c>
      <c r="B72" t="s">
        <v>72</v>
      </c>
      <c r="C72">
        <v>11</v>
      </c>
      <c r="D72">
        <v>25.81</v>
      </c>
      <c r="E72">
        <v>292</v>
      </c>
      <c r="F72">
        <v>74.73</v>
      </c>
      <c r="G72">
        <v>444</v>
      </c>
    </row>
    <row r="73" spans="1:7" x14ac:dyDescent="0.25">
      <c r="A73" s="51" t="s">
        <v>75</v>
      </c>
      <c r="B73" t="s">
        <v>72</v>
      </c>
      <c r="C73" s="51">
        <v>0</v>
      </c>
      <c r="D73" s="51">
        <v>0</v>
      </c>
      <c r="E73" s="51">
        <v>0</v>
      </c>
      <c r="F73" s="51">
        <v>0</v>
      </c>
      <c r="G73" s="51">
        <v>0</v>
      </c>
    </row>
    <row r="74" spans="1:7" x14ac:dyDescent="0.25">
      <c r="A74" t="s">
        <v>76</v>
      </c>
      <c r="B74" t="s">
        <v>72</v>
      </c>
      <c r="C74">
        <v>10</v>
      </c>
      <c r="D74">
        <v>67.540000000000006</v>
      </c>
      <c r="E74">
        <v>191</v>
      </c>
      <c r="F74">
        <v>99.84</v>
      </c>
      <c r="G74">
        <v>191</v>
      </c>
    </row>
    <row r="75" spans="1:7" x14ac:dyDescent="0.25">
      <c r="A75" s="51" t="s">
        <v>77</v>
      </c>
      <c r="B75" t="s">
        <v>72</v>
      </c>
      <c r="C75" s="51">
        <v>0</v>
      </c>
      <c r="D75" s="51">
        <v>0</v>
      </c>
      <c r="E75" s="51">
        <v>0</v>
      </c>
      <c r="F75" s="51">
        <v>0</v>
      </c>
      <c r="G75" s="51">
        <v>0</v>
      </c>
    </row>
  </sheetData>
  <sortState ref="A4:G75">
    <sortCondition ref="B4:B75"/>
    <sortCondition ref="A4:A75"/>
  </sortState>
  <mergeCells count="2">
    <mergeCell ref="D1:E1"/>
    <mergeCell ref="F1:G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5"/>
  <sheetViews>
    <sheetView topLeftCell="A7" workbookViewId="0">
      <selection activeCell="C41" sqref="C41:G41"/>
    </sheetView>
  </sheetViews>
  <sheetFormatPr defaultRowHeight="15" x14ac:dyDescent="0.25"/>
  <cols>
    <col min="1" max="1" width="42.28515625" customWidth="1"/>
    <col min="2" max="2" width="0.7109375" customWidth="1"/>
  </cols>
  <sheetData>
    <row r="1" spans="1:7" ht="15" customHeight="1" x14ac:dyDescent="0.25">
      <c r="D1" s="118" t="s">
        <v>83</v>
      </c>
      <c r="E1" s="118"/>
      <c r="F1" s="118" t="s">
        <v>84</v>
      </c>
      <c r="G1" s="118"/>
    </row>
    <row r="2" spans="1:7" ht="45.75" thickBot="1" x14ac:dyDescent="0.3">
      <c r="A2" s="1" t="s">
        <v>78</v>
      </c>
      <c r="B2" s="1" t="s">
        <v>79</v>
      </c>
      <c r="C2" s="2" t="s">
        <v>80</v>
      </c>
      <c r="D2" s="2" t="s">
        <v>81</v>
      </c>
      <c r="E2" s="2" t="s">
        <v>82</v>
      </c>
      <c r="F2" s="2" t="s">
        <v>81</v>
      </c>
      <c r="G2" s="2" t="s">
        <v>82</v>
      </c>
    </row>
    <row r="3" spans="1:7" x14ac:dyDescent="0.25">
      <c r="A3" s="29"/>
      <c r="B3" s="29"/>
      <c r="C3" s="30" t="s">
        <v>113</v>
      </c>
      <c r="D3" s="30" t="s">
        <v>112</v>
      </c>
      <c r="E3" s="30" t="s">
        <v>114</v>
      </c>
      <c r="F3" s="30" t="s">
        <v>112</v>
      </c>
      <c r="G3" s="30" t="s">
        <v>114</v>
      </c>
    </row>
    <row r="4" spans="1:7" x14ac:dyDescent="0.25">
      <c r="A4" t="s">
        <v>11</v>
      </c>
      <c r="B4" t="s">
        <v>86</v>
      </c>
      <c r="C4">
        <v>4</v>
      </c>
      <c r="D4">
        <v>76.45</v>
      </c>
      <c r="E4">
        <v>93</v>
      </c>
      <c r="F4">
        <v>89.98</v>
      </c>
      <c r="G4">
        <v>78</v>
      </c>
    </row>
    <row r="5" spans="1:7" x14ac:dyDescent="0.25">
      <c r="A5" t="s">
        <v>16</v>
      </c>
      <c r="B5" t="s">
        <v>86</v>
      </c>
      <c r="C5">
        <v>3</v>
      </c>
      <c r="D5">
        <v>43.92</v>
      </c>
      <c r="E5">
        <v>178</v>
      </c>
      <c r="F5">
        <v>57.34</v>
      </c>
      <c r="G5">
        <v>178</v>
      </c>
    </row>
    <row r="6" spans="1:7" x14ac:dyDescent="0.25">
      <c r="A6" s="51" t="s">
        <v>17</v>
      </c>
      <c r="B6" s="51" t="s">
        <v>86</v>
      </c>
      <c r="C6" s="51">
        <v>0</v>
      </c>
      <c r="D6" s="51">
        <v>0</v>
      </c>
      <c r="E6" s="51">
        <v>0</v>
      </c>
      <c r="F6" s="51">
        <v>0</v>
      </c>
      <c r="G6" s="51">
        <v>0</v>
      </c>
    </row>
    <row r="7" spans="1:7" x14ac:dyDescent="0.25">
      <c r="A7" t="s">
        <v>20</v>
      </c>
      <c r="B7" t="s">
        <v>86</v>
      </c>
      <c r="C7">
        <v>4</v>
      </c>
      <c r="D7">
        <v>24.79</v>
      </c>
      <c r="E7">
        <v>20</v>
      </c>
      <c r="F7">
        <v>23.06</v>
      </c>
      <c r="G7">
        <v>20</v>
      </c>
    </row>
    <row r="8" spans="1:7" x14ac:dyDescent="0.25">
      <c r="A8" t="s">
        <v>24</v>
      </c>
      <c r="B8" t="s">
        <v>86</v>
      </c>
      <c r="C8">
        <v>4</v>
      </c>
      <c r="D8">
        <v>6.7</v>
      </c>
      <c r="E8">
        <v>56</v>
      </c>
      <c r="F8">
        <v>19.25</v>
      </c>
      <c r="G8">
        <v>56</v>
      </c>
    </row>
    <row r="9" spans="1:7" x14ac:dyDescent="0.25">
      <c r="A9" t="s">
        <v>25</v>
      </c>
      <c r="B9" t="s">
        <v>86</v>
      </c>
      <c r="C9">
        <v>4</v>
      </c>
      <c r="D9">
        <v>188.92</v>
      </c>
      <c r="E9">
        <v>62</v>
      </c>
      <c r="F9">
        <v>201.71</v>
      </c>
      <c r="G9">
        <v>50</v>
      </c>
    </row>
    <row r="10" spans="1:7" x14ac:dyDescent="0.25">
      <c r="A10" s="51" t="s">
        <v>26</v>
      </c>
      <c r="B10" t="s">
        <v>86</v>
      </c>
      <c r="C10" s="51">
        <v>0</v>
      </c>
      <c r="D10" s="51">
        <v>0</v>
      </c>
      <c r="E10" s="51">
        <v>0</v>
      </c>
      <c r="F10" s="51">
        <v>0</v>
      </c>
      <c r="G10" s="51">
        <v>0</v>
      </c>
    </row>
    <row r="11" spans="1:7" x14ac:dyDescent="0.25">
      <c r="A11" t="s">
        <v>27</v>
      </c>
      <c r="B11" t="s">
        <v>86</v>
      </c>
      <c r="C11">
        <v>4</v>
      </c>
      <c r="D11">
        <v>10.199999999999999</v>
      </c>
      <c r="E11">
        <v>78</v>
      </c>
      <c r="F11">
        <v>15.26</v>
      </c>
      <c r="G11">
        <v>78</v>
      </c>
    </row>
    <row r="12" spans="1:7" x14ac:dyDescent="0.25">
      <c r="A12" t="s">
        <v>30</v>
      </c>
      <c r="B12" t="s">
        <v>86</v>
      </c>
      <c r="C12">
        <v>4</v>
      </c>
      <c r="D12">
        <v>36.74</v>
      </c>
      <c r="E12">
        <v>15</v>
      </c>
      <c r="F12">
        <v>39.06</v>
      </c>
      <c r="G12">
        <v>14</v>
      </c>
    </row>
    <row r="13" spans="1:7" x14ac:dyDescent="0.25">
      <c r="A13" t="s">
        <v>32</v>
      </c>
      <c r="B13" t="s">
        <v>86</v>
      </c>
      <c r="C13">
        <v>4</v>
      </c>
      <c r="D13">
        <v>5.57</v>
      </c>
      <c r="E13">
        <v>32</v>
      </c>
      <c r="F13">
        <v>5.93</v>
      </c>
      <c r="G13">
        <v>32</v>
      </c>
    </row>
    <row r="14" spans="1:7" x14ac:dyDescent="0.25">
      <c r="A14" t="s">
        <v>39</v>
      </c>
      <c r="B14" t="s">
        <v>86</v>
      </c>
      <c r="C14">
        <v>4</v>
      </c>
      <c r="D14">
        <v>92.14</v>
      </c>
      <c r="E14">
        <v>35</v>
      </c>
      <c r="F14">
        <v>94.22</v>
      </c>
      <c r="G14">
        <v>48</v>
      </c>
    </row>
    <row r="15" spans="1:7" x14ac:dyDescent="0.25">
      <c r="A15" t="s">
        <v>0</v>
      </c>
      <c r="B15" t="s">
        <v>1</v>
      </c>
      <c r="C15">
        <v>4</v>
      </c>
      <c r="D15">
        <v>28.92</v>
      </c>
      <c r="E15">
        <v>36</v>
      </c>
      <c r="F15">
        <v>54.41</v>
      </c>
      <c r="G15">
        <v>36</v>
      </c>
    </row>
    <row r="16" spans="1:7" x14ac:dyDescent="0.25">
      <c r="A16" t="s">
        <v>2</v>
      </c>
      <c r="B16" t="s">
        <v>1</v>
      </c>
      <c r="C16">
        <v>15</v>
      </c>
      <c r="D16">
        <v>83.89</v>
      </c>
      <c r="E16">
        <v>55</v>
      </c>
      <c r="F16">
        <v>93.9</v>
      </c>
      <c r="G16">
        <v>63</v>
      </c>
    </row>
    <row r="17" spans="1:7" x14ac:dyDescent="0.25">
      <c r="A17" t="s">
        <v>3</v>
      </c>
      <c r="B17" t="s">
        <v>1</v>
      </c>
      <c r="C17">
        <v>14</v>
      </c>
      <c r="D17">
        <v>80.03</v>
      </c>
      <c r="E17">
        <v>83</v>
      </c>
      <c r="F17">
        <v>86.5</v>
      </c>
      <c r="G17">
        <v>104</v>
      </c>
    </row>
    <row r="18" spans="1:7" x14ac:dyDescent="0.25">
      <c r="A18" s="51" t="s">
        <v>4</v>
      </c>
      <c r="B18" t="s">
        <v>1</v>
      </c>
      <c r="C18" s="51">
        <v>0</v>
      </c>
      <c r="D18" s="51">
        <v>0</v>
      </c>
      <c r="E18" s="51">
        <v>0</v>
      </c>
      <c r="F18" s="51">
        <v>0</v>
      </c>
      <c r="G18" s="51">
        <v>0</v>
      </c>
    </row>
    <row r="19" spans="1:7" x14ac:dyDescent="0.25">
      <c r="A19" t="s">
        <v>5</v>
      </c>
      <c r="B19" t="s">
        <v>1</v>
      </c>
      <c r="C19">
        <v>19</v>
      </c>
      <c r="D19">
        <v>87.99</v>
      </c>
      <c r="E19">
        <v>119</v>
      </c>
      <c r="F19">
        <v>99.47</v>
      </c>
      <c r="G19">
        <v>133</v>
      </c>
    </row>
    <row r="20" spans="1:7" x14ac:dyDescent="0.25">
      <c r="A20" s="51" t="s">
        <v>6</v>
      </c>
      <c r="B20" t="s">
        <v>1</v>
      </c>
      <c r="C20" s="51">
        <v>0</v>
      </c>
      <c r="D20" s="51">
        <v>0</v>
      </c>
      <c r="E20" s="51">
        <v>0</v>
      </c>
      <c r="F20" s="51">
        <v>0</v>
      </c>
      <c r="G20" s="51">
        <v>0</v>
      </c>
    </row>
    <row r="21" spans="1:7" x14ac:dyDescent="0.25">
      <c r="A21" t="s">
        <v>7</v>
      </c>
      <c r="B21" t="s">
        <v>1</v>
      </c>
      <c r="C21">
        <v>4</v>
      </c>
      <c r="D21">
        <v>89.27</v>
      </c>
      <c r="E21">
        <v>25</v>
      </c>
      <c r="F21">
        <v>88.47</v>
      </c>
      <c r="G21">
        <v>25</v>
      </c>
    </row>
    <row r="22" spans="1:7" x14ac:dyDescent="0.25">
      <c r="A22" t="s">
        <v>8</v>
      </c>
      <c r="B22" t="s">
        <v>1</v>
      </c>
      <c r="C22">
        <v>4</v>
      </c>
      <c r="D22">
        <v>20</v>
      </c>
      <c r="E22">
        <v>25</v>
      </c>
      <c r="F22">
        <v>22.95</v>
      </c>
      <c r="G22">
        <v>25</v>
      </c>
    </row>
    <row r="23" spans="1:7" x14ac:dyDescent="0.25">
      <c r="A23" t="s">
        <v>9</v>
      </c>
      <c r="B23" t="s">
        <v>1</v>
      </c>
      <c r="C23">
        <v>10</v>
      </c>
      <c r="D23">
        <v>75.67</v>
      </c>
      <c r="E23">
        <v>22</v>
      </c>
      <c r="F23">
        <v>85.41</v>
      </c>
      <c r="G23">
        <v>24</v>
      </c>
    </row>
    <row r="24" spans="1:7" x14ac:dyDescent="0.25">
      <c r="A24" s="51" t="s">
        <v>10</v>
      </c>
      <c r="B24" t="s">
        <v>1</v>
      </c>
      <c r="C24" s="51">
        <v>0</v>
      </c>
      <c r="D24" s="51">
        <v>0</v>
      </c>
      <c r="E24" s="51">
        <v>0</v>
      </c>
      <c r="F24" s="51">
        <v>0</v>
      </c>
      <c r="G24" s="51">
        <v>0</v>
      </c>
    </row>
    <row r="25" spans="1:7" x14ac:dyDescent="0.25">
      <c r="A25" t="s">
        <v>13</v>
      </c>
      <c r="B25" t="s">
        <v>12</v>
      </c>
      <c r="C25">
        <v>14</v>
      </c>
      <c r="D25">
        <v>0</v>
      </c>
      <c r="E25">
        <v>35</v>
      </c>
      <c r="F25">
        <v>0</v>
      </c>
      <c r="G25">
        <v>35</v>
      </c>
    </row>
    <row r="26" spans="1:7" x14ac:dyDescent="0.25">
      <c r="A26" t="s">
        <v>14</v>
      </c>
      <c r="B26" t="s">
        <v>12</v>
      </c>
      <c r="C26">
        <v>4</v>
      </c>
      <c r="D26">
        <v>23.13</v>
      </c>
      <c r="E26">
        <v>6</v>
      </c>
      <c r="F26">
        <v>25.13</v>
      </c>
      <c r="G26">
        <v>6</v>
      </c>
    </row>
    <row r="27" spans="1:7" x14ac:dyDescent="0.25">
      <c r="A27" t="s">
        <v>15</v>
      </c>
      <c r="B27" t="s">
        <v>12</v>
      </c>
      <c r="C27">
        <v>3</v>
      </c>
    </row>
    <row r="28" spans="1:7" x14ac:dyDescent="0.25">
      <c r="A28" t="s">
        <v>18</v>
      </c>
      <c r="B28" t="s">
        <v>12</v>
      </c>
      <c r="C28">
        <v>4</v>
      </c>
      <c r="D28">
        <v>23.24</v>
      </c>
      <c r="E28">
        <v>14</v>
      </c>
      <c r="F28">
        <v>23.49</v>
      </c>
      <c r="G28">
        <v>14</v>
      </c>
    </row>
    <row r="29" spans="1:7" x14ac:dyDescent="0.25">
      <c r="A29" t="s">
        <v>19</v>
      </c>
      <c r="B29" t="s">
        <v>12</v>
      </c>
      <c r="C29">
        <v>4</v>
      </c>
      <c r="D29">
        <v>15.13</v>
      </c>
      <c r="E29">
        <v>15</v>
      </c>
      <c r="F29">
        <v>18.78</v>
      </c>
      <c r="G29">
        <v>15</v>
      </c>
    </row>
    <row r="30" spans="1:7" x14ac:dyDescent="0.25">
      <c r="A30" t="s">
        <v>21</v>
      </c>
      <c r="B30" t="s">
        <v>12</v>
      </c>
      <c r="C30">
        <v>4</v>
      </c>
      <c r="D30">
        <v>10.55</v>
      </c>
      <c r="E30">
        <v>125</v>
      </c>
      <c r="F30">
        <v>16.899999999999999</v>
      </c>
      <c r="G30">
        <v>125</v>
      </c>
    </row>
    <row r="31" spans="1:7" x14ac:dyDescent="0.25">
      <c r="A31" t="s">
        <v>22</v>
      </c>
      <c r="B31" t="s">
        <v>12</v>
      </c>
      <c r="C31">
        <v>4</v>
      </c>
      <c r="D31">
        <v>37.39</v>
      </c>
      <c r="E31">
        <v>26</v>
      </c>
      <c r="F31">
        <v>43.94</v>
      </c>
      <c r="G31">
        <v>26</v>
      </c>
    </row>
    <row r="32" spans="1:7" x14ac:dyDescent="0.25">
      <c r="A32" t="s">
        <v>23</v>
      </c>
      <c r="B32" t="s">
        <v>12</v>
      </c>
      <c r="C32">
        <v>4</v>
      </c>
      <c r="D32">
        <v>9.92</v>
      </c>
      <c r="E32">
        <v>125</v>
      </c>
      <c r="F32">
        <v>13.02</v>
      </c>
      <c r="G32">
        <v>125</v>
      </c>
    </row>
    <row r="33" spans="1:7" x14ac:dyDescent="0.25">
      <c r="A33" t="s">
        <v>28</v>
      </c>
      <c r="B33" t="s">
        <v>12</v>
      </c>
      <c r="C33">
        <v>7</v>
      </c>
      <c r="D33">
        <v>40.86</v>
      </c>
      <c r="E33">
        <v>212</v>
      </c>
      <c r="F33">
        <v>58.43</v>
      </c>
      <c r="G33">
        <v>212</v>
      </c>
    </row>
    <row r="34" spans="1:7" x14ac:dyDescent="0.25">
      <c r="A34" t="s">
        <v>29</v>
      </c>
      <c r="B34" t="s">
        <v>12</v>
      </c>
      <c r="C34">
        <v>7</v>
      </c>
      <c r="D34">
        <v>129.36000000000001</v>
      </c>
      <c r="E34">
        <v>124</v>
      </c>
      <c r="F34">
        <v>142.66999999999999</v>
      </c>
      <c r="G34">
        <v>189</v>
      </c>
    </row>
    <row r="35" spans="1:7" x14ac:dyDescent="0.25">
      <c r="A35" t="s">
        <v>31</v>
      </c>
      <c r="B35" t="s">
        <v>12</v>
      </c>
      <c r="C35">
        <v>7</v>
      </c>
      <c r="D35">
        <v>15.63</v>
      </c>
      <c r="E35">
        <v>346</v>
      </c>
      <c r="F35">
        <v>8.4600000000000009</v>
      </c>
      <c r="G35">
        <v>340</v>
      </c>
    </row>
    <row r="36" spans="1:7" x14ac:dyDescent="0.25">
      <c r="A36" t="s">
        <v>33</v>
      </c>
      <c r="B36" t="s">
        <v>12</v>
      </c>
      <c r="C36">
        <v>4</v>
      </c>
      <c r="D36">
        <v>42.69</v>
      </c>
      <c r="E36">
        <v>152</v>
      </c>
      <c r="F36">
        <v>49.58</v>
      </c>
      <c r="G36">
        <v>152</v>
      </c>
    </row>
    <row r="37" spans="1:7" x14ac:dyDescent="0.25">
      <c r="A37" t="s">
        <v>34</v>
      </c>
      <c r="B37" t="s">
        <v>12</v>
      </c>
      <c r="C37">
        <v>10</v>
      </c>
      <c r="D37">
        <v>76.69</v>
      </c>
      <c r="E37">
        <v>75</v>
      </c>
      <c r="F37">
        <v>83.89</v>
      </c>
      <c r="G37">
        <v>100</v>
      </c>
    </row>
    <row r="38" spans="1:7" x14ac:dyDescent="0.25">
      <c r="A38" s="51" t="s">
        <v>35</v>
      </c>
      <c r="B38" t="s">
        <v>12</v>
      </c>
      <c r="C38" s="51">
        <v>0</v>
      </c>
      <c r="D38" s="51">
        <v>0</v>
      </c>
      <c r="E38" s="51">
        <v>0</v>
      </c>
      <c r="F38" s="51">
        <v>0</v>
      </c>
      <c r="G38" s="51">
        <v>0</v>
      </c>
    </row>
    <row r="39" spans="1:7" x14ac:dyDescent="0.25">
      <c r="A39" t="s">
        <v>36</v>
      </c>
      <c r="B39" t="s">
        <v>12</v>
      </c>
      <c r="C39">
        <v>4</v>
      </c>
      <c r="D39">
        <v>12.96</v>
      </c>
      <c r="E39">
        <v>100</v>
      </c>
      <c r="F39">
        <v>37.01</v>
      </c>
      <c r="G39">
        <v>100</v>
      </c>
    </row>
    <row r="40" spans="1:7" x14ac:dyDescent="0.25">
      <c r="A40" t="s">
        <v>37</v>
      </c>
      <c r="B40" t="s">
        <v>12</v>
      </c>
      <c r="C40">
        <v>10</v>
      </c>
      <c r="D40">
        <v>12.29</v>
      </c>
      <c r="E40">
        <v>6</v>
      </c>
      <c r="F40">
        <v>59.9</v>
      </c>
      <c r="G40">
        <v>6</v>
      </c>
    </row>
    <row r="41" spans="1:7" x14ac:dyDescent="0.25">
      <c r="A41" t="s">
        <v>38</v>
      </c>
      <c r="B41" t="s">
        <v>12</v>
      </c>
      <c r="C41" s="51">
        <v>0</v>
      </c>
      <c r="D41" s="51">
        <v>0</v>
      </c>
      <c r="E41" s="51">
        <v>0</v>
      </c>
      <c r="F41" s="51">
        <v>0</v>
      </c>
      <c r="G41" s="51">
        <v>0</v>
      </c>
    </row>
    <row r="42" spans="1:7" x14ac:dyDescent="0.25">
      <c r="A42" t="s">
        <v>40</v>
      </c>
      <c r="B42" t="s">
        <v>41</v>
      </c>
      <c r="C42">
        <v>13</v>
      </c>
      <c r="D42">
        <v>1.68</v>
      </c>
      <c r="E42">
        <v>172</v>
      </c>
      <c r="F42">
        <v>22.43</v>
      </c>
      <c r="G42">
        <v>111</v>
      </c>
    </row>
    <row r="43" spans="1:7" x14ac:dyDescent="0.25">
      <c r="A43" t="s">
        <v>42</v>
      </c>
      <c r="B43" t="s">
        <v>41</v>
      </c>
      <c r="C43">
        <v>15</v>
      </c>
      <c r="D43" t="s">
        <v>85</v>
      </c>
      <c r="E43" t="s">
        <v>85</v>
      </c>
      <c r="F43">
        <v>5.66</v>
      </c>
      <c r="G43">
        <v>96</v>
      </c>
    </row>
    <row r="44" spans="1:7" x14ac:dyDescent="0.25">
      <c r="A44" t="s">
        <v>43</v>
      </c>
      <c r="B44" t="s">
        <v>41</v>
      </c>
      <c r="C44">
        <v>10</v>
      </c>
      <c r="D44" t="s">
        <v>85</v>
      </c>
      <c r="E44" t="s">
        <v>85</v>
      </c>
      <c r="F44">
        <v>71.14</v>
      </c>
      <c r="G44">
        <v>11</v>
      </c>
    </row>
    <row r="45" spans="1:7" x14ac:dyDescent="0.25">
      <c r="A45" t="s">
        <v>44</v>
      </c>
      <c r="B45" t="s">
        <v>41</v>
      </c>
      <c r="C45">
        <v>25</v>
      </c>
      <c r="D45">
        <v>1.88</v>
      </c>
      <c r="E45">
        <v>3500</v>
      </c>
      <c r="F45">
        <v>2.9</v>
      </c>
      <c r="G45">
        <v>6800</v>
      </c>
    </row>
    <row r="46" spans="1:7" x14ac:dyDescent="0.25">
      <c r="A46" t="s">
        <v>45</v>
      </c>
      <c r="B46" t="s">
        <v>41</v>
      </c>
      <c r="C46">
        <v>25</v>
      </c>
      <c r="D46">
        <v>13.62</v>
      </c>
      <c r="E46">
        <v>150</v>
      </c>
      <c r="F46">
        <v>12.58</v>
      </c>
      <c r="G46">
        <v>245</v>
      </c>
    </row>
    <row r="47" spans="1:7" x14ac:dyDescent="0.25">
      <c r="A47" t="s">
        <v>46</v>
      </c>
      <c r="B47" t="s">
        <v>41</v>
      </c>
      <c r="C47">
        <v>12</v>
      </c>
      <c r="D47">
        <v>3.22</v>
      </c>
      <c r="E47">
        <v>1461</v>
      </c>
      <c r="F47">
        <v>10.62</v>
      </c>
      <c r="G47">
        <v>2154</v>
      </c>
    </row>
    <row r="48" spans="1:7" x14ac:dyDescent="0.25">
      <c r="A48" t="s">
        <v>47</v>
      </c>
      <c r="B48" t="s">
        <v>41</v>
      </c>
      <c r="C48">
        <v>15</v>
      </c>
      <c r="D48">
        <v>2.62</v>
      </c>
      <c r="E48">
        <v>2219</v>
      </c>
      <c r="F48">
        <v>10.71</v>
      </c>
      <c r="G48">
        <v>2294</v>
      </c>
    </row>
    <row r="49" spans="1:7" x14ac:dyDescent="0.25">
      <c r="A49" t="s">
        <v>48</v>
      </c>
      <c r="B49" t="s">
        <v>41</v>
      </c>
      <c r="C49">
        <v>20</v>
      </c>
      <c r="D49">
        <v>0.79</v>
      </c>
      <c r="E49">
        <v>1526</v>
      </c>
      <c r="F49">
        <v>8.5500000000000007</v>
      </c>
      <c r="G49">
        <v>1893</v>
      </c>
    </row>
    <row r="50" spans="1:7" x14ac:dyDescent="0.25">
      <c r="A50" t="s">
        <v>49</v>
      </c>
      <c r="B50" t="s">
        <v>41</v>
      </c>
      <c r="C50">
        <v>20</v>
      </c>
      <c r="D50">
        <v>1.7</v>
      </c>
      <c r="E50">
        <v>2536</v>
      </c>
      <c r="F50">
        <v>10.73</v>
      </c>
      <c r="G50">
        <v>2514</v>
      </c>
    </row>
    <row r="51" spans="1:7" x14ac:dyDescent="0.25">
      <c r="A51" t="s">
        <v>50</v>
      </c>
      <c r="B51" t="s">
        <v>41</v>
      </c>
      <c r="C51">
        <v>6</v>
      </c>
      <c r="D51">
        <v>0.01</v>
      </c>
      <c r="E51">
        <v>500</v>
      </c>
      <c r="F51">
        <v>0.01</v>
      </c>
      <c r="G51">
        <v>500</v>
      </c>
    </row>
    <row r="52" spans="1:7" x14ac:dyDescent="0.25">
      <c r="A52" t="s">
        <v>51</v>
      </c>
      <c r="B52" t="s">
        <v>52</v>
      </c>
      <c r="C52">
        <v>5</v>
      </c>
      <c r="D52">
        <v>241.48</v>
      </c>
      <c r="E52">
        <v>9</v>
      </c>
      <c r="F52">
        <v>635.42999999999995</v>
      </c>
      <c r="G52">
        <v>8</v>
      </c>
    </row>
    <row r="53" spans="1:7" x14ac:dyDescent="0.25">
      <c r="A53" t="s">
        <v>53</v>
      </c>
      <c r="B53" t="s">
        <v>52</v>
      </c>
      <c r="C53">
        <v>5</v>
      </c>
      <c r="D53">
        <v>102.97</v>
      </c>
      <c r="E53">
        <v>30</v>
      </c>
      <c r="F53">
        <v>200.64</v>
      </c>
      <c r="G53">
        <v>25</v>
      </c>
    </row>
    <row r="54" spans="1:7" x14ac:dyDescent="0.25">
      <c r="A54" t="s">
        <v>54</v>
      </c>
      <c r="B54" t="s">
        <v>52</v>
      </c>
      <c r="C54">
        <v>3</v>
      </c>
      <c r="D54">
        <v>129.43</v>
      </c>
      <c r="E54">
        <v>24</v>
      </c>
      <c r="F54">
        <v>276.5</v>
      </c>
      <c r="G54">
        <v>24</v>
      </c>
    </row>
    <row r="55" spans="1:7" x14ac:dyDescent="0.25">
      <c r="A55" s="51" t="s">
        <v>55</v>
      </c>
      <c r="B55" t="s">
        <v>52</v>
      </c>
      <c r="C55" s="51">
        <v>0</v>
      </c>
      <c r="D55" s="51">
        <v>0</v>
      </c>
      <c r="E55" s="51">
        <v>0</v>
      </c>
      <c r="F55" s="51">
        <v>0</v>
      </c>
      <c r="G55" s="51">
        <v>0</v>
      </c>
    </row>
    <row r="56" spans="1:7" x14ac:dyDescent="0.25">
      <c r="A56" t="s">
        <v>56</v>
      </c>
      <c r="B56" t="s">
        <v>52</v>
      </c>
      <c r="C56">
        <v>1</v>
      </c>
      <c r="D56">
        <v>0</v>
      </c>
      <c r="E56" t="s">
        <v>85</v>
      </c>
      <c r="F56">
        <v>0</v>
      </c>
      <c r="G56" t="s">
        <v>85</v>
      </c>
    </row>
    <row r="57" spans="1:7" x14ac:dyDescent="0.25">
      <c r="A57" t="s">
        <v>57</v>
      </c>
      <c r="B57" t="s">
        <v>52</v>
      </c>
      <c r="C57">
        <v>5</v>
      </c>
      <c r="D57">
        <v>708.96</v>
      </c>
      <c r="E57">
        <v>7</v>
      </c>
      <c r="F57">
        <v>1075.3499999999999</v>
      </c>
      <c r="G57">
        <v>7</v>
      </c>
    </row>
    <row r="58" spans="1:7" x14ac:dyDescent="0.25">
      <c r="A58" t="s">
        <v>58</v>
      </c>
      <c r="B58" t="s">
        <v>58</v>
      </c>
      <c r="C58">
        <v>1</v>
      </c>
      <c r="D58">
        <v>100</v>
      </c>
      <c r="E58">
        <v>28</v>
      </c>
      <c r="F58">
        <v>100</v>
      </c>
      <c r="G58">
        <v>50</v>
      </c>
    </row>
    <row r="59" spans="1:7" x14ac:dyDescent="0.25">
      <c r="A59" s="51" t="s">
        <v>59</v>
      </c>
      <c r="B59" t="s">
        <v>58</v>
      </c>
      <c r="C59" s="51">
        <v>0</v>
      </c>
      <c r="D59" s="51">
        <v>0</v>
      </c>
      <c r="E59" s="51">
        <v>0</v>
      </c>
      <c r="F59" s="51">
        <v>0</v>
      </c>
      <c r="G59" s="51">
        <v>0</v>
      </c>
    </row>
    <row r="60" spans="1:7" x14ac:dyDescent="0.25">
      <c r="A60" t="s">
        <v>60</v>
      </c>
      <c r="B60" t="s">
        <v>61</v>
      </c>
      <c r="C60">
        <v>12</v>
      </c>
      <c r="D60">
        <v>6.64</v>
      </c>
      <c r="E60">
        <v>132</v>
      </c>
      <c r="F60">
        <v>31.82</v>
      </c>
      <c r="G60">
        <v>143</v>
      </c>
    </row>
    <row r="61" spans="1:7" x14ac:dyDescent="0.25">
      <c r="A61" s="51" t="s">
        <v>62</v>
      </c>
      <c r="B61" t="s">
        <v>61</v>
      </c>
      <c r="C61" s="51">
        <v>0</v>
      </c>
      <c r="D61" s="51">
        <v>0</v>
      </c>
      <c r="E61" s="51">
        <v>0</v>
      </c>
      <c r="F61" s="51">
        <v>0</v>
      </c>
      <c r="G61" s="51">
        <v>0</v>
      </c>
    </row>
    <row r="62" spans="1:7" x14ac:dyDescent="0.25">
      <c r="A62" t="s">
        <v>63</v>
      </c>
      <c r="B62" t="s">
        <v>61</v>
      </c>
      <c r="C62">
        <v>9</v>
      </c>
      <c r="D62">
        <v>88.78</v>
      </c>
      <c r="E62">
        <v>189</v>
      </c>
      <c r="F62">
        <v>60.26</v>
      </c>
      <c r="G62">
        <v>185</v>
      </c>
    </row>
    <row r="63" spans="1:7" x14ac:dyDescent="0.25">
      <c r="A63" s="51" t="s">
        <v>64</v>
      </c>
      <c r="B63" t="s">
        <v>61</v>
      </c>
      <c r="C63" s="51">
        <v>0</v>
      </c>
      <c r="D63" s="51">
        <v>0</v>
      </c>
      <c r="E63" s="51">
        <v>0</v>
      </c>
      <c r="F63" s="51">
        <v>0</v>
      </c>
      <c r="G63" s="51">
        <v>0</v>
      </c>
    </row>
    <row r="64" spans="1:7" x14ac:dyDescent="0.25">
      <c r="A64" t="s">
        <v>65</v>
      </c>
      <c r="B64" t="s">
        <v>61</v>
      </c>
      <c r="C64">
        <v>11</v>
      </c>
      <c r="D64">
        <v>13.31</v>
      </c>
      <c r="E64">
        <v>127</v>
      </c>
      <c r="F64">
        <v>8.8000000000000007</v>
      </c>
      <c r="G64">
        <v>127</v>
      </c>
    </row>
    <row r="65" spans="1:7" x14ac:dyDescent="0.25">
      <c r="A65" s="51" t="s">
        <v>66</v>
      </c>
      <c r="B65" t="s">
        <v>61</v>
      </c>
      <c r="C65" s="51">
        <v>0</v>
      </c>
      <c r="D65" s="51">
        <v>0</v>
      </c>
      <c r="E65" s="51">
        <v>0</v>
      </c>
      <c r="F65" s="51">
        <v>0</v>
      </c>
      <c r="G65" s="51">
        <v>0</v>
      </c>
    </row>
    <row r="66" spans="1:7" x14ac:dyDescent="0.25">
      <c r="A66" t="s">
        <v>67</v>
      </c>
      <c r="B66" t="s">
        <v>61</v>
      </c>
      <c r="C66">
        <v>9</v>
      </c>
      <c r="D66">
        <v>32.549999999999997</v>
      </c>
      <c r="E66">
        <v>101</v>
      </c>
      <c r="F66">
        <v>77.25</v>
      </c>
      <c r="G66">
        <v>101</v>
      </c>
    </row>
    <row r="67" spans="1:7" x14ac:dyDescent="0.25">
      <c r="A67" s="51" t="s">
        <v>68</v>
      </c>
      <c r="B67" t="s">
        <v>61</v>
      </c>
      <c r="C67" s="51">
        <v>0</v>
      </c>
      <c r="D67" s="51">
        <v>0</v>
      </c>
      <c r="E67" s="51">
        <v>0</v>
      </c>
      <c r="F67" s="51">
        <v>0</v>
      </c>
      <c r="G67" s="51">
        <v>0</v>
      </c>
    </row>
    <row r="68" spans="1:7" x14ac:dyDescent="0.25">
      <c r="A68" t="s">
        <v>69</v>
      </c>
      <c r="B68" t="s">
        <v>61</v>
      </c>
      <c r="C68">
        <v>9</v>
      </c>
      <c r="D68">
        <v>19.38</v>
      </c>
      <c r="E68">
        <v>157</v>
      </c>
      <c r="F68">
        <v>45.43</v>
      </c>
      <c r="G68">
        <v>158</v>
      </c>
    </row>
    <row r="69" spans="1:7" x14ac:dyDescent="0.25">
      <c r="A69" s="51" t="s">
        <v>70</v>
      </c>
      <c r="B69" t="s">
        <v>61</v>
      </c>
      <c r="C69" s="51">
        <v>0</v>
      </c>
      <c r="D69" s="51">
        <v>0</v>
      </c>
      <c r="E69" s="51">
        <v>0</v>
      </c>
      <c r="F69" s="51">
        <v>0</v>
      </c>
      <c r="G69" s="51">
        <v>0</v>
      </c>
    </row>
    <row r="70" spans="1:7" x14ac:dyDescent="0.25">
      <c r="A70" t="s">
        <v>71</v>
      </c>
      <c r="B70" t="s">
        <v>72</v>
      </c>
      <c r="C70">
        <v>10</v>
      </c>
      <c r="D70">
        <v>69.25</v>
      </c>
      <c r="E70">
        <v>155</v>
      </c>
      <c r="F70">
        <v>89.95</v>
      </c>
      <c r="G70">
        <v>253</v>
      </c>
    </row>
    <row r="71" spans="1:7" x14ac:dyDescent="0.25">
      <c r="A71" s="51" t="s">
        <v>73</v>
      </c>
      <c r="B71" t="s">
        <v>72</v>
      </c>
      <c r="C71" s="51">
        <v>0</v>
      </c>
      <c r="D71" s="51">
        <v>0</v>
      </c>
      <c r="E71" s="51">
        <v>0</v>
      </c>
      <c r="F71" s="51">
        <v>0</v>
      </c>
      <c r="G71" s="51">
        <v>0</v>
      </c>
    </row>
    <row r="72" spans="1:7" x14ac:dyDescent="0.25">
      <c r="A72" t="s">
        <v>74</v>
      </c>
      <c r="B72" t="s">
        <v>72</v>
      </c>
      <c r="C72">
        <v>11</v>
      </c>
      <c r="D72">
        <v>26.45</v>
      </c>
      <c r="E72">
        <v>287</v>
      </c>
      <c r="F72">
        <v>76.28</v>
      </c>
      <c r="G72">
        <v>440</v>
      </c>
    </row>
    <row r="73" spans="1:7" x14ac:dyDescent="0.25">
      <c r="A73" s="51" t="s">
        <v>75</v>
      </c>
      <c r="B73" t="s">
        <v>72</v>
      </c>
      <c r="C73" s="51">
        <v>0</v>
      </c>
      <c r="D73" s="51">
        <v>0</v>
      </c>
      <c r="E73" s="51">
        <v>0</v>
      </c>
      <c r="F73" s="51">
        <v>0</v>
      </c>
      <c r="G73" s="51">
        <v>0</v>
      </c>
    </row>
    <row r="74" spans="1:7" x14ac:dyDescent="0.25">
      <c r="A74" t="s">
        <v>76</v>
      </c>
      <c r="B74" t="s">
        <v>72</v>
      </c>
      <c r="C74">
        <v>10</v>
      </c>
      <c r="D74">
        <v>69.8</v>
      </c>
      <c r="E74">
        <v>187</v>
      </c>
      <c r="F74">
        <v>99.77</v>
      </c>
      <c r="G74">
        <v>187</v>
      </c>
    </row>
    <row r="75" spans="1:7" x14ac:dyDescent="0.25">
      <c r="A75" s="51" t="s">
        <v>77</v>
      </c>
      <c r="B75" t="s">
        <v>72</v>
      </c>
      <c r="C75" s="51">
        <v>0</v>
      </c>
      <c r="D75" s="51">
        <v>0</v>
      </c>
      <c r="E75" s="51">
        <v>0</v>
      </c>
      <c r="F75" s="51">
        <v>0</v>
      </c>
      <c r="G75" s="51">
        <v>0</v>
      </c>
    </row>
  </sheetData>
  <sortState ref="A4:G75">
    <sortCondition ref="B4:B75"/>
    <sortCondition ref="A4:A75"/>
  </sortState>
  <mergeCells count="2">
    <mergeCell ref="D1:E1"/>
    <mergeCell ref="F1:G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5"/>
  <sheetViews>
    <sheetView topLeftCell="A7" workbookViewId="0">
      <selection activeCell="C41" sqref="C41:G41"/>
    </sheetView>
  </sheetViews>
  <sheetFormatPr defaultRowHeight="15" x14ac:dyDescent="0.25"/>
  <cols>
    <col min="1" max="1" width="42.28515625" customWidth="1"/>
    <col min="2" max="2" width="0.7109375" customWidth="1"/>
  </cols>
  <sheetData>
    <row r="1" spans="1:7" ht="15" customHeight="1" x14ac:dyDescent="0.25">
      <c r="D1" s="118" t="s">
        <v>83</v>
      </c>
      <c r="E1" s="118"/>
      <c r="F1" s="118" t="s">
        <v>84</v>
      </c>
      <c r="G1" s="118"/>
    </row>
    <row r="2" spans="1:7" ht="45.75" thickBot="1" x14ac:dyDescent="0.3">
      <c r="A2" s="1" t="s">
        <v>78</v>
      </c>
      <c r="B2" s="1" t="s">
        <v>79</v>
      </c>
      <c r="C2" s="2" t="s">
        <v>80</v>
      </c>
      <c r="D2" s="2" t="s">
        <v>81</v>
      </c>
      <c r="E2" s="2" t="s">
        <v>82</v>
      </c>
      <c r="F2" s="2" t="s">
        <v>81</v>
      </c>
      <c r="G2" s="2" t="s">
        <v>82</v>
      </c>
    </row>
    <row r="3" spans="1:7" x14ac:dyDescent="0.25">
      <c r="A3" s="29"/>
      <c r="B3" s="29"/>
      <c r="C3" s="30" t="s">
        <v>113</v>
      </c>
      <c r="D3" s="30" t="s">
        <v>112</v>
      </c>
      <c r="E3" s="30" t="s">
        <v>114</v>
      </c>
      <c r="F3" s="30" t="s">
        <v>112</v>
      </c>
      <c r="G3" s="30" t="s">
        <v>114</v>
      </c>
    </row>
    <row r="4" spans="1:7" x14ac:dyDescent="0.25">
      <c r="A4" t="s">
        <v>11</v>
      </c>
      <c r="B4" t="s">
        <v>86</v>
      </c>
      <c r="C4">
        <v>4</v>
      </c>
      <c r="D4">
        <v>76.14</v>
      </c>
      <c r="E4">
        <v>85</v>
      </c>
      <c r="F4">
        <v>90.01</v>
      </c>
      <c r="G4">
        <v>72</v>
      </c>
    </row>
    <row r="5" spans="1:7" x14ac:dyDescent="0.25">
      <c r="A5" t="s">
        <v>16</v>
      </c>
      <c r="B5" t="s">
        <v>86</v>
      </c>
      <c r="C5">
        <v>3</v>
      </c>
      <c r="D5">
        <v>40.31</v>
      </c>
      <c r="E5">
        <v>170</v>
      </c>
      <c r="F5">
        <v>52.34</v>
      </c>
      <c r="G5">
        <v>170</v>
      </c>
    </row>
    <row r="6" spans="1:7" x14ac:dyDescent="0.25">
      <c r="A6" s="51" t="s">
        <v>17</v>
      </c>
      <c r="B6" s="51" t="s">
        <v>86</v>
      </c>
      <c r="C6" s="51">
        <v>0</v>
      </c>
      <c r="D6" s="51">
        <v>0</v>
      </c>
      <c r="E6" s="51">
        <v>0</v>
      </c>
      <c r="F6" s="51">
        <v>0</v>
      </c>
      <c r="G6" s="51">
        <v>0</v>
      </c>
    </row>
    <row r="7" spans="1:7" x14ac:dyDescent="0.25">
      <c r="A7" t="s">
        <v>20</v>
      </c>
      <c r="B7" t="s">
        <v>86</v>
      </c>
      <c r="C7">
        <v>4</v>
      </c>
      <c r="D7">
        <v>19.89</v>
      </c>
      <c r="E7">
        <v>20</v>
      </c>
      <c r="F7">
        <v>18.170000000000002</v>
      </c>
      <c r="G7">
        <v>20</v>
      </c>
    </row>
    <row r="8" spans="1:7" x14ac:dyDescent="0.25">
      <c r="A8" t="s">
        <v>24</v>
      </c>
      <c r="B8" t="s">
        <v>86</v>
      </c>
      <c r="C8">
        <v>4</v>
      </c>
      <c r="D8">
        <v>6.09</v>
      </c>
      <c r="E8">
        <v>53</v>
      </c>
      <c r="F8">
        <v>19.41</v>
      </c>
      <c r="G8">
        <v>53</v>
      </c>
    </row>
    <row r="9" spans="1:7" x14ac:dyDescent="0.25">
      <c r="A9" t="s">
        <v>25</v>
      </c>
      <c r="B9" t="s">
        <v>86</v>
      </c>
      <c r="C9">
        <v>4</v>
      </c>
      <c r="D9">
        <v>192.76</v>
      </c>
      <c r="E9">
        <v>62</v>
      </c>
      <c r="F9">
        <v>201.83</v>
      </c>
      <c r="G9">
        <v>50</v>
      </c>
    </row>
    <row r="10" spans="1:7" x14ac:dyDescent="0.25">
      <c r="A10" s="51" t="s">
        <v>26</v>
      </c>
      <c r="B10" t="s">
        <v>86</v>
      </c>
      <c r="C10" s="51">
        <v>0</v>
      </c>
      <c r="D10" s="51">
        <v>0</v>
      </c>
      <c r="E10" s="51">
        <v>0</v>
      </c>
      <c r="F10" s="51">
        <v>0</v>
      </c>
      <c r="G10" s="51">
        <v>0</v>
      </c>
    </row>
    <row r="11" spans="1:7" x14ac:dyDescent="0.25">
      <c r="A11" t="s">
        <v>27</v>
      </c>
      <c r="B11" t="s">
        <v>86</v>
      </c>
      <c r="C11">
        <v>4</v>
      </c>
      <c r="D11">
        <v>10.06</v>
      </c>
      <c r="E11">
        <v>77</v>
      </c>
      <c r="F11">
        <v>15.16</v>
      </c>
      <c r="G11">
        <v>77</v>
      </c>
    </row>
    <row r="12" spans="1:7" x14ac:dyDescent="0.25">
      <c r="A12" t="s">
        <v>30</v>
      </c>
      <c r="B12" t="s">
        <v>86</v>
      </c>
      <c r="C12">
        <v>4</v>
      </c>
      <c r="D12">
        <v>31.86</v>
      </c>
      <c r="E12">
        <v>15</v>
      </c>
      <c r="F12">
        <v>33.67</v>
      </c>
      <c r="G12">
        <v>14</v>
      </c>
    </row>
    <row r="13" spans="1:7" x14ac:dyDescent="0.25">
      <c r="A13" t="s">
        <v>32</v>
      </c>
      <c r="B13" t="s">
        <v>86</v>
      </c>
      <c r="C13">
        <v>4</v>
      </c>
      <c r="D13">
        <v>5.35</v>
      </c>
      <c r="E13">
        <v>29</v>
      </c>
      <c r="F13">
        <v>5.6</v>
      </c>
      <c r="G13">
        <v>29</v>
      </c>
    </row>
    <row r="14" spans="1:7" x14ac:dyDescent="0.25">
      <c r="A14" t="s">
        <v>39</v>
      </c>
      <c r="B14" t="s">
        <v>86</v>
      </c>
      <c r="C14">
        <v>4</v>
      </c>
      <c r="D14">
        <v>92.89</v>
      </c>
      <c r="E14">
        <v>32</v>
      </c>
      <c r="F14">
        <v>94.42</v>
      </c>
      <c r="G14">
        <v>43</v>
      </c>
    </row>
    <row r="15" spans="1:7" x14ac:dyDescent="0.25">
      <c r="A15" t="s">
        <v>0</v>
      </c>
      <c r="B15" t="s">
        <v>1</v>
      </c>
      <c r="C15">
        <v>4</v>
      </c>
      <c r="D15">
        <v>25.17</v>
      </c>
      <c r="E15">
        <v>36</v>
      </c>
      <c r="F15">
        <v>51.54</v>
      </c>
      <c r="G15">
        <v>36</v>
      </c>
    </row>
    <row r="16" spans="1:7" x14ac:dyDescent="0.25">
      <c r="A16" t="s">
        <v>2</v>
      </c>
      <c r="B16" t="s">
        <v>1</v>
      </c>
      <c r="C16">
        <v>15</v>
      </c>
      <c r="D16">
        <v>85.46</v>
      </c>
      <c r="E16">
        <v>55</v>
      </c>
      <c r="F16">
        <v>93.87</v>
      </c>
      <c r="G16">
        <v>63</v>
      </c>
    </row>
    <row r="17" spans="1:7" x14ac:dyDescent="0.25">
      <c r="A17" t="s">
        <v>3</v>
      </c>
      <c r="B17" t="s">
        <v>1</v>
      </c>
      <c r="C17">
        <v>14</v>
      </c>
      <c r="D17">
        <v>80.650000000000006</v>
      </c>
      <c r="E17">
        <v>83</v>
      </c>
      <c r="F17">
        <v>87.28</v>
      </c>
      <c r="G17">
        <v>104</v>
      </c>
    </row>
    <row r="18" spans="1:7" x14ac:dyDescent="0.25">
      <c r="A18" s="51" t="s">
        <v>4</v>
      </c>
      <c r="B18" t="s">
        <v>1</v>
      </c>
      <c r="C18" s="51">
        <v>0</v>
      </c>
      <c r="D18" s="51">
        <v>0</v>
      </c>
      <c r="E18" s="51">
        <v>0</v>
      </c>
      <c r="F18" s="51">
        <v>0</v>
      </c>
      <c r="G18" s="51">
        <v>0</v>
      </c>
    </row>
    <row r="19" spans="1:7" x14ac:dyDescent="0.25">
      <c r="A19" t="s">
        <v>5</v>
      </c>
      <c r="B19" t="s">
        <v>1</v>
      </c>
      <c r="C19">
        <v>19</v>
      </c>
      <c r="D19">
        <v>88.61</v>
      </c>
      <c r="E19">
        <v>112</v>
      </c>
      <c r="F19">
        <v>99.66</v>
      </c>
      <c r="G19">
        <v>128</v>
      </c>
    </row>
    <row r="20" spans="1:7" x14ac:dyDescent="0.25">
      <c r="A20" s="51" t="s">
        <v>6</v>
      </c>
      <c r="B20" t="s">
        <v>1</v>
      </c>
      <c r="C20" s="51">
        <v>0</v>
      </c>
      <c r="D20" s="51">
        <v>0</v>
      </c>
      <c r="E20" s="51">
        <v>0</v>
      </c>
      <c r="F20" s="51">
        <v>0</v>
      </c>
      <c r="G20" s="51">
        <v>0</v>
      </c>
    </row>
    <row r="21" spans="1:7" x14ac:dyDescent="0.25">
      <c r="A21" t="s">
        <v>7</v>
      </c>
      <c r="B21" t="s">
        <v>1</v>
      </c>
      <c r="C21">
        <v>4</v>
      </c>
      <c r="D21">
        <v>89.54</v>
      </c>
      <c r="E21">
        <v>25</v>
      </c>
      <c r="F21">
        <v>88.87</v>
      </c>
      <c r="G21">
        <v>25</v>
      </c>
    </row>
    <row r="22" spans="1:7" x14ac:dyDescent="0.25">
      <c r="A22" t="s">
        <v>8</v>
      </c>
      <c r="B22" t="s">
        <v>1</v>
      </c>
      <c r="C22">
        <v>4</v>
      </c>
      <c r="D22">
        <v>20.239999999999998</v>
      </c>
      <c r="E22">
        <v>25</v>
      </c>
      <c r="F22">
        <v>23.74</v>
      </c>
      <c r="G22">
        <v>25</v>
      </c>
    </row>
    <row r="23" spans="1:7" x14ac:dyDescent="0.25">
      <c r="A23" t="s">
        <v>9</v>
      </c>
      <c r="B23" t="s">
        <v>1</v>
      </c>
      <c r="C23">
        <v>10</v>
      </c>
      <c r="D23">
        <v>76.95</v>
      </c>
      <c r="E23">
        <v>22</v>
      </c>
      <c r="F23">
        <v>86.59</v>
      </c>
      <c r="G23">
        <v>24</v>
      </c>
    </row>
    <row r="24" spans="1:7" x14ac:dyDescent="0.25">
      <c r="A24" s="51" t="s">
        <v>10</v>
      </c>
      <c r="B24" t="s">
        <v>1</v>
      </c>
      <c r="C24" s="51">
        <v>0</v>
      </c>
      <c r="D24" s="51">
        <v>0</v>
      </c>
      <c r="E24" s="51">
        <v>0</v>
      </c>
      <c r="F24" s="51">
        <v>0</v>
      </c>
      <c r="G24" s="51">
        <v>0</v>
      </c>
    </row>
    <row r="25" spans="1:7" x14ac:dyDescent="0.25">
      <c r="A25" t="s">
        <v>13</v>
      </c>
      <c r="B25" t="s">
        <v>12</v>
      </c>
      <c r="C25">
        <v>14</v>
      </c>
      <c r="D25">
        <v>0</v>
      </c>
      <c r="E25">
        <v>35</v>
      </c>
      <c r="F25">
        <v>0</v>
      </c>
      <c r="G25">
        <v>35</v>
      </c>
    </row>
    <row r="26" spans="1:7" x14ac:dyDescent="0.25">
      <c r="A26" t="s">
        <v>14</v>
      </c>
      <c r="B26" t="s">
        <v>12</v>
      </c>
      <c r="C26">
        <v>4</v>
      </c>
      <c r="D26">
        <v>23.1</v>
      </c>
      <c r="E26">
        <v>5</v>
      </c>
      <c r="F26">
        <v>25.1</v>
      </c>
      <c r="G26">
        <v>5</v>
      </c>
    </row>
    <row r="27" spans="1:7" x14ac:dyDescent="0.25">
      <c r="A27" t="s">
        <v>15</v>
      </c>
      <c r="B27" t="s">
        <v>12</v>
      </c>
      <c r="C27">
        <v>3</v>
      </c>
    </row>
    <row r="28" spans="1:7" x14ac:dyDescent="0.25">
      <c r="A28" t="s">
        <v>18</v>
      </c>
      <c r="B28" t="s">
        <v>12</v>
      </c>
      <c r="C28">
        <v>4</v>
      </c>
      <c r="D28">
        <v>23.87</v>
      </c>
      <c r="E28">
        <v>13</v>
      </c>
      <c r="F28">
        <v>23.93</v>
      </c>
      <c r="G28">
        <v>13</v>
      </c>
    </row>
    <row r="29" spans="1:7" x14ac:dyDescent="0.25">
      <c r="A29" t="s">
        <v>19</v>
      </c>
      <c r="B29" t="s">
        <v>12</v>
      </c>
      <c r="C29">
        <v>4</v>
      </c>
      <c r="D29">
        <v>9.48</v>
      </c>
      <c r="E29">
        <v>14</v>
      </c>
      <c r="F29">
        <v>11.75</v>
      </c>
      <c r="G29">
        <v>14</v>
      </c>
    </row>
    <row r="30" spans="1:7" x14ac:dyDescent="0.25">
      <c r="A30" t="s">
        <v>21</v>
      </c>
      <c r="B30" t="s">
        <v>12</v>
      </c>
      <c r="C30">
        <v>4</v>
      </c>
      <c r="D30">
        <v>10.58</v>
      </c>
      <c r="E30">
        <v>125</v>
      </c>
      <c r="F30">
        <v>16.88</v>
      </c>
      <c r="G30">
        <v>125</v>
      </c>
    </row>
    <row r="31" spans="1:7" x14ac:dyDescent="0.25">
      <c r="A31" t="s">
        <v>22</v>
      </c>
      <c r="B31" t="s">
        <v>12</v>
      </c>
      <c r="C31">
        <v>4</v>
      </c>
      <c r="D31">
        <v>41.02</v>
      </c>
      <c r="E31">
        <v>26</v>
      </c>
      <c r="F31">
        <v>45.88</v>
      </c>
      <c r="G31">
        <v>26</v>
      </c>
    </row>
    <row r="32" spans="1:7" x14ac:dyDescent="0.25">
      <c r="A32" t="s">
        <v>23</v>
      </c>
      <c r="B32" t="s">
        <v>12</v>
      </c>
      <c r="C32">
        <v>4</v>
      </c>
      <c r="D32">
        <v>9.9499999999999993</v>
      </c>
      <c r="E32">
        <v>125</v>
      </c>
      <c r="F32">
        <v>13.01</v>
      </c>
      <c r="G32">
        <v>125</v>
      </c>
    </row>
    <row r="33" spans="1:7" x14ac:dyDescent="0.25">
      <c r="A33" t="s">
        <v>28</v>
      </c>
      <c r="B33" t="s">
        <v>12</v>
      </c>
      <c r="C33">
        <v>7</v>
      </c>
      <c r="D33">
        <v>32.11</v>
      </c>
      <c r="E33">
        <v>203</v>
      </c>
      <c r="F33">
        <v>45.71</v>
      </c>
      <c r="G33">
        <v>203</v>
      </c>
    </row>
    <row r="34" spans="1:7" x14ac:dyDescent="0.25">
      <c r="A34" t="s">
        <v>29</v>
      </c>
      <c r="B34" t="s">
        <v>12</v>
      </c>
      <c r="C34">
        <v>7</v>
      </c>
      <c r="D34">
        <v>140.52000000000001</v>
      </c>
      <c r="E34">
        <v>112</v>
      </c>
      <c r="F34">
        <v>147.56</v>
      </c>
      <c r="G34">
        <v>186</v>
      </c>
    </row>
    <row r="35" spans="1:7" x14ac:dyDescent="0.25">
      <c r="A35" t="s">
        <v>31</v>
      </c>
      <c r="B35" t="s">
        <v>12</v>
      </c>
      <c r="C35">
        <v>7</v>
      </c>
      <c r="D35">
        <v>12.11</v>
      </c>
      <c r="E35">
        <v>334</v>
      </c>
      <c r="F35">
        <v>5.77</v>
      </c>
      <c r="G35">
        <v>329</v>
      </c>
    </row>
    <row r="36" spans="1:7" x14ac:dyDescent="0.25">
      <c r="A36" t="s">
        <v>33</v>
      </c>
      <c r="B36" t="s">
        <v>12</v>
      </c>
      <c r="C36">
        <v>4</v>
      </c>
      <c r="D36">
        <v>45.27</v>
      </c>
      <c r="E36">
        <v>144</v>
      </c>
      <c r="F36">
        <v>49.87</v>
      </c>
      <c r="G36">
        <v>144</v>
      </c>
    </row>
    <row r="37" spans="1:7" x14ac:dyDescent="0.25">
      <c r="A37" t="s">
        <v>34</v>
      </c>
      <c r="B37" t="s">
        <v>12</v>
      </c>
      <c r="C37">
        <v>10</v>
      </c>
      <c r="D37">
        <v>74.739999999999995</v>
      </c>
      <c r="E37">
        <v>75</v>
      </c>
      <c r="F37">
        <v>83</v>
      </c>
      <c r="G37">
        <v>100</v>
      </c>
    </row>
    <row r="38" spans="1:7" x14ac:dyDescent="0.25">
      <c r="A38" s="51" t="s">
        <v>35</v>
      </c>
      <c r="B38" t="s">
        <v>12</v>
      </c>
      <c r="C38" s="51">
        <v>0</v>
      </c>
      <c r="D38" s="51">
        <v>0</v>
      </c>
      <c r="E38" s="51">
        <v>0</v>
      </c>
      <c r="F38" s="51">
        <v>0</v>
      </c>
      <c r="G38" s="51">
        <v>0</v>
      </c>
    </row>
    <row r="39" spans="1:7" x14ac:dyDescent="0.25">
      <c r="A39" t="s">
        <v>36</v>
      </c>
      <c r="B39" t="s">
        <v>12</v>
      </c>
      <c r="C39">
        <v>4</v>
      </c>
      <c r="D39">
        <v>10.82</v>
      </c>
      <c r="E39">
        <v>100</v>
      </c>
      <c r="F39">
        <v>37.01</v>
      </c>
      <c r="G39">
        <v>100</v>
      </c>
    </row>
    <row r="40" spans="1:7" x14ac:dyDescent="0.25">
      <c r="A40" t="s">
        <v>37</v>
      </c>
      <c r="B40" t="s">
        <v>12</v>
      </c>
      <c r="C40">
        <v>10</v>
      </c>
      <c r="D40">
        <v>8.8800000000000008</v>
      </c>
      <c r="E40">
        <v>5</v>
      </c>
      <c r="F40">
        <v>57.84</v>
      </c>
      <c r="G40">
        <v>4</v>
      </c>
    </row>
    <row r="41" spans="1:7" x14ac:dyDescent="0.25">
      <c r="A41" t="s">
        <v>38</v>
      </c>
      <c r="B41" t="s">
        <v>12</v>
      </c>
      <c r="C41" s="51">
        <v>0</v>
      </c>
      <c r="D41" s="51">
        <v>0</v>
      </c>
      <c r="E41" s="51">
        <v>0</v>
      </c>
      <c r="F41" s="51">
        <v>0</v>
      </c>
      <c r="G41" s="51">
        <v>0</v>
      </c>
    </row>
    <row r="42" spans="1:7" x14ac:dyDescent="0.25">
      <c r="A42" t="s">
        <v>40</v>
      </c>
      <c r="B42" t="s">
        <v>41</v>
      </c>
      <c r="C42">
        <v>13</v>
      </c>
      <c r="D42">
        <v>1.68</v>
      </c>
      <c r="E42">
        <v>143</v>
      </c>
      <c r="F42">
        <v>22.4</v>
      </c>
      <c r="G42">
        <v>89</v>
      </c>
    </row>
    <row r="43" spans="1:7" x14ac:dyDescent="0.25">
      <c r="A43" t="s">
        <v>42</v>
      </c>
      <c r="B43" t="s">
        <v>41</v>
      </c>
      <c r="C43">
        <v>15</v>
      </c>
      <c r="D43" t="s">
        <v>85</v>
      </c>
      <c r="E43" t="s">
        <v>85</v>
      </c>
      <c r="F43">
        <v>4.96</v>
      </c>
      <c r="G43">
        <v>77</v>
      </c>
    </row>
    <row r="44" spans="1:7" x14ac:dyDescent="0.25">
      <c r="A44" t="s">
        <v>43</v>
      </c>
      <c r="B44" t="s">
        <v>41</v>
      </c>
      <c r="C44">
        <v>10</v>
      </c>
      <c r="D44" t="s">
        <v>85</v>
      </c>
      <c r="E44" t="s">
        <v>85</v>
      </c>
      <c r="F44">
        <v>74.77</v>
      </c>
      <c r="G44">
        <v>11</v>
      </c>
    </row>
    <row r="45" spans="1:7" x14ac:dyDescent="0.25">
      <c r="A45" t="s">
        <v>44</v>
      </c>
      <c r="B45" t="s">
        <v>41</v>
      </c>
      <c r="C45">
        <v>25</v>
      </c>
      <c r="D45">
        <v>1.9</v>
      </c>
      <c r="E45">
        <v>3499</v>
      </c>
      <c r="F45">
        <v>2.86</v>
      </c>
      <c r="G45">
        <v>6800</v>
      </c>
    </row>
    <row r="46" spans="1:7" x14ac:dyDescent="0.25">
      <c r="A46" t="s">
        <v>45</v>
      </c>
      <c r="B46" t="s">
        <v>41</v>
      </c>
      <c r="C46">
        <v>25</v>
      </c>
      <c r="D46">
        <v>13.97</v>
      </c>
      <c r="E46">
        <v>150</v>
      </c>
      <c r="F46">
        <v>11.89</v>
      </c>
      <c r="G46">
        <v>214</v>
      </c>
    </row>
    <row r="47" spans="1:7" x14ac:dyDescent="0.25">
      <c r="A47" t="s">
        <v>46</v>
      </c>
      <c r="B47" t="s">
        <v>41</v>
      </c>
      <c r="C47">
        <v>12</v>
      </c>
      <c r="D47">
        <v>3.17</v>
      </c>
      <c r="E47">
        <v>1400</v>
      </c>
      <c r="F47">
        <v>10.39</v>
      </c>
      <c r="G47">
        <v>2128</v>
      </c>
    </row>
    <row r="48" spans="1:7" x14ac:dyDescent="0.25">
      <c r="A48" t="s">
        <v>47</v>
      </c>
      <c r="B48" t="s">
        <v>41</v>
      </c>
      <c r="C48">
        <v>15</v>
      </c>
      <c r="D48">
        <v>2.64</v>
      </c>
      <c r="E48">
        <v>2070</v>
      </c>
      <c r="F48">
        <v>10.66</v>
      </c>
      <c r="G48">
        <v>2168</v>
      </c>
    </row>
    <row r="49" spans="1:7" x14ac:dyDescent="0.25">
      <c r="A49" t="s">
        <v>48</v>
      </c>
      <c r="B49" t="s">
        <v>41</v>
      </c>
      <c r="C49">
        <v>20</v>
      </c>
      <c r="D49">
        <v>1.1200000000000001</v>
      </c>
      <c r="E49">
        <v>1340</v>
      </c>
      <c r="F49">
        <v>9.24</v>
      </c>
      <c r="G49">
        <v>1824</v>
      </c>
    </row>
    <row r="50" spans="1:7" x14ac:dyDescent="0.25">
      <c r="A50" t="s">
        <v>49</v>
      </c>
      <c r="B50" t="s">
        <v>41</v>
      </c>
      <c r="C50">
        <v>20</v>
      </c>
      <c r="D50">
        <v>1.65</v>
      </c>
      <c r="E50">
        <v>2322</v>
      </c>
      <c r="F50">
        <v>10.62</v>
      </c>
      <c r="G50">
        <v>2331</v>
      </c>
    </row>
    <row r="51" spans="1:7" x14ac:dyDescent="0.25">
      <c r="A51" t="s">
        <v>50</v>
      </c>
      <c r="B51" t="s">
        <v>41</v>
      </c>
      <c r="C51">
        <v>6</v>
      </c>
      <c r="D51">
        <v>0.01</v>
      </c>
      <c r="E51">
        <v>500</v>
      </c>
      <c r="F51">
        <v>0.01</v>
      </c>
      <c r="G51">
        <v>500</v>
      </c>
    </row>
    <row r="52" spans="1:7" x14ac:dyDescent="0.25">
      <c r="A52" t="s">
        <v>51</v>
      </c>
      <c r="B52" t="s">
        <v>52</v>
      </c>
      <c r="C52">
        <v>5</v>
      </c>
      <c r="D52">
        <v>174.11</v>
      </c>
      <c r="E52">
        <v>9</v>
      </c>
      <c r="F52">
        <v>509.21</v>
      </c>
      <c r="G52">
        <v>8</v>
      </c>
    </row>
    <row r="53" spans="1:7" x14ac:dyDescent="0.25">
      <c r="A53" t="s">
        <v>53</v>
      </c>
      <c r="B53" t="s">
        <v>52</v>
      </c>
      <c r="C53">
        <v>5</v>
      </c>
      <c r="D53">
        <v>99.57</v>
      </c>
      <c r="E53">
        <v>30</v>
      </c>
      <c r="F53">
        <v>191.64</v>
      </c>
      <c r="G53">
        <v>24</v>
      </c>
    </row>
    <row r="54" spans="1:7" x14ac:dyDescent="0.25">
      <c r="A54" t="s">
        <v>54</v>
      </c>
      <c r="B54" t="s">
        <v>52</v>
      </c>
      <c r="C54">
        <v>3</v>
      </c>
      <c r="D54">
        <v>94.48</v>
      </c>
      <c r="E54">
        <v>24</v>
      </c>
      <c r="F54">
        <v>209.65</v>
      </c>
      <c r="G54">
        <v>24</v>
      </c>
    </row>
    <row r="55" spans="1:7" x14ac:dyDescent="0.25">
      <c r="A55" s="51" t="s">
        <v>55</v>
      </c>
      <c r="B55" t="s">
        <v>52</v>
      </c>
      <c r="C55" s="51">
        <v>0</v>
      </c>
      <c r="D55" s="51">
        <v>0</v>
      </c>
      <c r="E55" s="51">
        <v>0</v>
      </c>
      <c r="F55" s="51">
        <v>0</v>
      </c>
      <c r="G55" s="51">
        <v>0</v>
      </c>
    </row>
    <row r="56" spans="1:7" x14ac:dyDescent="0.25">
      <c r="A56" t="s">
        <v>56</v>
      </c>
      <c r="B56" t="s">
        <v>52</v>
      </c>
      <c r="C56">
        <v>1</v>
      </c>
      <c r="D56">
        <v>0</v>
      </c>
      <c r="E56" t="s">
        <v>85</v>
      </c>
      <c r="F56">
        <v>0</v>
      </c>
      <c r="G56" t="s">
        <v>85</v>
      </c>
    </row>
    <row r="57" spans="1:7" x14ac:dyDescent="0.25">
      <c r="A57" t="s">
        <v>57</v>
      </c>
      <c r="B57" t="s">
        <v>52</v>
      </c>
      <c r="C57">
        <v>5</v>
      </c>
      <c r="D57">
        <v>889.57</v>
      </c>
      <c r="E57">
        <v>7</v>
      </c>
      <c r="F57">
        <v>1317.35</v>
      </c>
      <c r="G57">
        <v>7</v>
      </c>
    </row>
    <row r="58" spans="1:7" x14ac:dyDescent="0.25">
      <c r="A58" t="s">
        <v>58</v>
      </c>
      <c r="B58" t="s">
        <v>58</v>
      </c>
      <c r="C58">
        <v>1</v>
      </c>
      <c r="D58">
        <v>100</v>
      </c>
      <c r="E58">
        <v>34</v>
      </c>
      <c r="F58">
        <v>100</v>
      </c>
      <c r="G58">
        <v>63</v>
      </c>
    </row>
    <row r="59" spans="1:7" x14ac:dyDescent="0.25">
      <c r="A59" s="51" t="s">
        <v>59</v>
      </c>
      <c r="B59" t="s">
        <v>58</v>
      </c>
      <c r="C59" s="51">
        <v>0</v>
      </c>
      <c r="D59" s="51">
        <v>0</v>
      </c>
      <c r="E59" s="51">
        <v>0</v>
      </c>
      <c r="F59" s="51">
        <v>0</v>
      </c>
      <c r="G59" s="51">
        <v>0</v>
      </c>
    </row>
    <row r="60" spans="1:7" x14ac:dyDescent="0.25">
      <c r="A60" t="s">
        <v>60</v>
      </c>
      <c r="B60" t="s">
        <v>61</v>
      </c>
      <c r="C60">
        <v>12</v>
      </c>
      <c r="D60">
        <v>6.31</v>
      </c>
      <c r="E60">
        <v>123</v>
      </c>
      <c r="F60">
        <v>30.33</v>
      </c>
      <c r="G60">
        <v>139</v>
      </c>
    </row>
    <row r="61" spans="1:7" x14ac:dyDescent="0.25">
      <c r="A61" s="51" t="s">
        <v>62</v>
      </c>
      <c r="B61" t="s">
        <v>61</v>
      </c>
      <c r="C61" s="51">
        <v>0</v>
      </c>
      <c r="D61" s="51">
        <v>0</v>
      </c>
      <c r="E61" s="51">
        <v>0</v>
      </c>
      <c r="F61" s="51">
        <v>0</v>
      </c>
      <c r="G61" s="51">
        <v>0</v>
      </c>
    </row>
    <row r="62" spans="1:7" x14ac:dyDescent="0.25">
      <c r="A62" t="s">
        <v>63</v>
      </c>
      <c r="B62" t="s">
        <v>61</v>
      </c>
      <c r="C62">
        <v>9</v>
      </c>
      <c r="D62">
        <v>89.11</v>
      </c>
      <c r="E62">
        <v>185</v>
      </c>
      <c r="F62">
        <v>62.36</v>
      </c>
      <c r="G62">
        <v>182</v>
      </c>
    </row>
    <row r="63" spans="1:7" x14ac:dyDescent="0.25">
      <c r="A63" s="51" t="s">
        <v>64</v>
      </c>
      <c r="B63" t="s">
        <v>61</v>
      </c>
      <c r="C63" s="51">
        <v>0</v>
      </c>
      <c r="D63" s="51">
        <v>0</v>
      </c>
      <c r="E63" s="51">
        <v>0</v>
      </c>
      <c r="F63" s="51">
        <v>0</v>
      </c>
      <c r="G63" s="51">
        <v>0</v>
      </c>
    </row>
    <row r="64" spans="1:7" x14ac:dyDescent="0.25">
      <c r="A64" t="s">
        <v>65</v>
      </c>
      <c r="B64" t="s">
        <v>61</v>
      </c>
      <c r="C64">
        <v>11</v>
      </c>
      <c r="D64">
        <v>12.04</v>
      </c>
      <c r="E64">
        <v>125</v>
      </c>
      <c r="F64">
        <v>7.99</v>
      </c>
      <c r="G64">
        <v>125</v>
      </c>
    </row>
    <row r="65" spans="1:7" x14ac:dyDescent="0.25">
      <c r="A65" s="51" t="s">
        <v>66</v>
      </c>
      <c r="B65" t="s">
        <v>61</v>
      </c>
      <c r="C65" s="51">
        <v>0</v>
      </c>
      <c r="D65" s="51">
        <v>0</v>
      </c>
      <c r="E65" s="51">
        <v>0</v>
      </c>
      <c r="F65" s="51">
        <v>0</v>
      </c>
      <c r="G65" s="51">
        <v>0</v>
      </c>
    </row>
    <row r="66" spans="1:7" x14ac:dyDescent="0.25">
      <c r="A66" t="s">
        <v>67</v>
      </c>
      <c r="B66" t="s">
        <v>61</v>
      </c>
      <c r="C66">
        <v>9</v>
      </c>
      <c r="D66">
        <v>33.07</v>
      </c>
      <c r="E66">
        <v>100</v>
      </c>
      <c r="F66">
        <v>77.98</v>
      </c>
      <c r="G66">
        <v>100</v>
      </c>
    </row>
    <row r="67" spans="1:7" x14ac:dyDescent="0.25">
      <c r="A67" s="51" t="s">
        <v>68</v>
      </c>
      <c r="B67" t="s">
        <v>61</v>
      </c>
      <c r="C67" s="51">
        <v>0</v>
      </c>
      <c r="D67" s="51">
        <v>0</v>
      </c>
      <c r="E67" s="51">
        <v>0</v>
      </c>
      <c r="F67" s="51">
        <v>0</v>
      </c>
      <c r="G67" s="51">
        <v>0</v>
      </c>
    </row>
    <row r="68" spans="1:7" x14ac:dyDescent="0.25">
      <c r="A68" t="s">
        <v>69</v>
      </c>
      <c r="B68" t="s">
        <v>61</v>
      </c>
      <c r="C68">
        <v>9</v>
      </c>
      <c r="D68">
        <v>19.48</v>
      </c>
      <c r="E68">
        <v>155</v>
      </c>
      <c r="F68">
        <v>46.05</v>
      </c>
      <c r="G68">
        <v>157</v>
      </c>
    </row>
    <row r="69" spans="1:7" x14ac:dyDescent="0.25">
      <c r="A69" s="51" t="s">
        <v>70</v>
      </c>
      <c r="B69" t="s">
        <v>61</v>
      </c>
      <c r="C69" s="51">
        <v>0</v>
      </c>
      <c r="D69" s="51">
        <v>0</v>
      </c>
      <c r="E69" s="51">
        <v>0</v>
      </c>
      <c r="F69" s="51">
        <v>0</v>
      </c>
      <c r="G69" s="51">
        <v>0</v>
      </c>
    </row>
    <row r="70" spans="1:7" x14ac:dyDescent="0.25">
      <c r="A70" t="s">
        <v>71</v>
      </c>
      <c r="B70" t="s">
        <v>72</v>
      </c>
      <c r="C70">
        <v>10</v>
      </c>
      <c r="D70">
        <v>74.53</v>
      </c>
      <c r="E70">
        <v>146</v>
      </c>
      <c r="F70">
        <v>90.12</v>
      </c>
      <c r="G70">
        <v>247</v>
      </c>
    </row>
    <row r="71" spans="1:7" x14ac:dyDescent="0.25">
      <c r="A71" s="51" t="s">
        <v>73</v>
      </c>
      <c r="B71" t="s">
        <v>72</v>
      </c>
      <c r="C71" s="51">
        <v>0</v>
      </c>
      <c r="D71" s="51">
        <v>0</v>
      </c>
      <c r="E71" s="51">
        <v>0</v>
      </c>
      <c r="F71" s="51">
        <v>0</v>
      </c>
      <c r="G71" s="51">
        <v>0</v>
      </c>
    </row>
    <row r="72" spans="1:7" x14ac:dyDescent="0.25">
      <c r="A72" t="s">
        <v>74</v>
      </c>
      <c r="B72" t="s">
        <v>72</v>
      </c>
      <c r="C72">
        <v>11</v>
      </c>
      <c r="D72">
        <v>26.92</v>
      </c>
      <c r="E72">
        <v>284</v>
      </c>
      <c r="F72">
        <v>77.430000000000007</v>
      </c>
      <c r="G72">
        <v>437</v>
      </c>
    </row>
    <row r="73" spans="1:7" x14ac:dyDescent="0.25">
      <c r="A73" s="51" t="s">
        <v>75</v>
      </c>
      <c r="B73" t="s">
        <v>72</v>
      </c>
      <c r="C73" s="51">
        <v>0</v>
      </c>
      <c r="D73" s="51">
        <v>0</v>
      </c>
      <c r="E73" s="51">
        <v>0</v>
      </c>
      <c r="F73" s="51">
        <v>0</v>
      </c>
      <c r="G73" s="51">
        <v>0</v>
      </c>
    </row>
    <row r="74" spans="1:7" x14ac:dyDescent="0.25">
      <c r="A74" t="s">
        <v>76</v>
      </c>
      <c r="B74" t="s">
        <v>72</v>
      </c>
      <c r="C74">
        <v>10</v>
      </c>
      <c r="D74">
        <v>71.67</v>
      </c>
      <c r="E74">
        <v>184</v>
      </c>
      <c r="F74">
        <v>99.63</v>
      </c>
      <c r="G74">
        <v>184</v>
      </c>
    </row>
    <row r="75" spans="1:7" x14ac:dyDescent="0.25">
      <c r="A75" s="51" t="s">
        <v>77</v>
      </c>
      <c r="B75" t="s">
        <v>72</v>
      </c>
      <c r="C75" s="51">
        <v>0</v>
      </c>
      <c r="D75" s="51">
        <v>0</v>
      </c>
      <c r="E75" s="51">
        <v>0</v>
      </c>
      <c r="F75" s="51">
        <v>0</v>
      </c>
      <c r="G75" s="51">
        <v>0</v>
      </c>
    </row>
  </sheetData>
  <sortState ref="A4:G75">
    <sortCondition ref="B4:B75"/>
    <sortCondition ref="A4:A75"/>
  </sortState>
  <mergeCells count="2">
    <mergeCell ref="D1:E1"/>
    <mergeCell ref="F1:G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5"/>
  <sheetViews>
    <sheetView topLeftCell="A4" workbookViewId="0">
      <selection activeCell="C41" sqref="C41:G41"/>
    </sheetView>
  </sheetViews>
  <sheetFormatPr defaultRowHeight="15" x14ac:dyDescent="0.25"/>
  <cols>
    <col min="1" max="1" width="42.28515625" customWidth="1"/>
    <col min="2" max="2" width="0.7109375" customWidth="1"/>
  </cols>
  <sheetData>
    <row r="1" spans="1:7" ht="15" customHeight="1" x14ac:dyDescent="0.25">
      <c r="D1" s="118" t="s">
        <v>83</v>
      </c>
      <c r="E1" s="118"/>
      <c r="F1" s="118" t="s">
        <v>84</v>
      </c>
      <c r="G1" s="118"/>
    </row>
    <row r="2" spans="1:7" ht="45.75" thickBot="1" x14ac:dyDescent="0.3">
      <c r="A2" s="1" t="s">
        <v>78</v>
      </c>
      <c r="B2" s="1" t="s">
        <v>79</v>
      </c>
      <c r="C2" s="2" t="s">
        <v>80</v>
      </c>
      <c r="D2" s="2" t="s">
        <v>81</v>
      </c>
      <c r="E2" s="2" t="s">
        <v>82</v>
      </c>
      <c r="F2" s="2" t="s">
        <v>81</v>
      </c>
      <c r="G2" s="2" t="s">
        <v>82</v>
      </c>
    </row>
    <row r="3" spans="1:7" x14ac:dyDescent="0.25">
      <c r="A3" s="29"/>
      <c r="B3" s="29"/>
      <c r="C3" s="30" t="s">
        <v>113</v>
      </c>
      <c r="D3" s="30" t="s">
        <v>112</v>
      </c>
      <c r="E3" s="30" t="s">
        <v>114</v>
      </c>
      <c r="F3" s="30" t="s">
        <v>112</v>
      </c>
      <c r="G3" s="30" t="s">
        <v>114</v>
      </c>
    </row>
    <row r="4" spans="1:7" x14ac:dyDescent="0.25">
      <c r="A4" t="s">
        <v>11</v>
      </c>
      <c r="B4" t="s">
        <v>86</v>
      </c>
      <c r="C4">
        <v>4</v>
      </c>
      <c r="D4">
        <v>75.790000000000006</v>
      </c>
      <c r="E4">
        <v>80</v>
      </c>
      <c r="F4">
        <v>90.01</v>
      </c>
      <c r="G4">
        <v>67</v>
      </c>
    </row>
    <row r="5" spans="1:7" x14ac:dyDescent="0.25">
      <c r="A5" t="s">
        <v>16</v>
      </c>
      <c r="B5" t="s">
        <v>86</v>
      </c>
      <c r="C5">
        <v>3</v>
      </c>
      <c r="D5">
        <v>37.08</v>
      </c>
      <c r="E5">
        <v>164</v>
      </c>
      <c r="F5">
        <v>48.34</v>
      </c>
      <c r="G5">
        <v>164</v>
      </c>
    </row>
    <row r="6" spans="1:7" x14ac:dyDescent="0.25">
      <c r="A6" s="51" t="s">
        <v>17</v>
      </c>
      <c r="B6" s="51" t="s">
        <v>86</v>
      </c>
      <c r="C6" s="51">
        <v>0</v>
      </c>
      <c r="D6" s="51">
        <v>0</v>
      </c>
      <c r="E6" s="51">
        <v>0</v>
      </c>
      <c r="F6" s="51">
        <v>0</v>
      </c>
      <c r="G6" s="51">
        <v>0</v>
      </c>
    </row>
    <row r="7" spans="1:7" x14ac:dyDescent="0.25">
      <c r="A7" t="s">
        <v>20</v>
      </c>
      <c r="B7" t="s">
        <v>86</v>
      </c>
      <c r="C7">
        <v>4</v>
      </c>
      <c r="D7">
        <v>15.17</v>
      </c>
      <c r="E7">
        <v>20</v>
      </c>
      <c r="F7">
        <v>13.82</v>
      </c>
      <c r="G7">
        <v>20</v>
      </c>
    </row>
    <row r="8" spans="1:7" x14ac:dyDescent="0.25">
      <c r="A8" t="s">
        <v>24</v>
      </c>
      <c r="B8" t="s">
        <v>86</v>
      </c>
      <c r="C8">
        <v>4</v>
      </c>
      <c r="D8">
        <v>5.71</v>
      </c>
      <c r="E8">
        <v>50</v>
      </c>
      <c r="F8">
        <v>19.59</v>
      </c>
      <c r="G8">
        <v>50</v>
      </c>
    </row>
    <row r="9" spans="1:7" x14ac:dyDescent="0.25">
      <c r="A9" t="s">
        <v>25</v>
      </c>
      <c r="B9" t="s">
        <v>86</v>
      </c>
      <c r="C9">
        <v>4</v>
      </c>
      <c r="D9">
        <v>195.44</v>
      </c>
      <c r="E9">
        <v>62</v>
      </c>
      <c r="F9">
        <v>201.41</v>
      </c>
      <c r="G9">
        <v>50</v>
      </c>
    </row>
    <row r="10" spans="1:7" x14ac:dyDescent="0.25">
      <c r="A10" s="51" t="s">
        <v>26</v>
      </c>
      <c r="B10" t="s">
        <v>86</v>
      </c>
      <c r="C10" s="51">
        <v>0</v>
      </c>
      <c r="D10" s="51">
        <v>0</v>
      </c>
      <c r="E10" s="51">
        <v>0</v>
      </c>
      <c r="F10" s="51">
        <v>0</v>
      </c>
      <c r="G10" s="51">
        <v>0</v>
      </c>
    </row>
    <row r="11" spans="1:7" x14ac:dyDescent="0.25">
      <c r="A11" t="s">
        <v>27</v>
      </c>
      <c r="B11" t="s">
        <v>86</v>
      </c>
      <c r="C11">
        <v>4</v>
      </c>
      <c r="D11">
        <v>10.01</v>
      </c>
      <c r="E11">
        <v>76</v>
      </c>
      <c r="F11">
        <v>15.1</v>
      </c>
      <c r="G11">
        <v>76</v>
      </c>
    </row>
    <row r="12" spans="1:7" x14ac:dyDescent="0.25">
      <c r="A12" t="s">
        <v>30</v>
      </c>
      <c r="B12" t="s">
        <v>86</v>
      </c>
      <c r="C12">
        <v>4</v>
      </c>
      <c r="D12">
        <v>27.82</v>
      </c>
      <c r="E12">
        <v>15</v>
      </c>
      <c r="F12">
        <v>29.31</v>
      </c>
      <c r="G12">
        <v>14</v>
      </c>
    </row>
    <row r="13" spans="1:7" x14ac:dyDescent="0.25">
      <c r="A13" t="s">
        <v>32</v>
      </c>
      <c r="B13" t="s">
        <v>86</v>
      </c>
      <c r="C13">
        <v>4</v>
      </c>
      <c r="D13">
        <v>5.22</v>
      </c>
      <c r="E13">
        <v>27</v>
      </c>
      <c r="F13">
        <v>5.42</v>
      </c>
      <c r="G13">
        <v>27</v>
      </c>
    </row>
    <row r="14" spans="1:7" x14ac:dyDescent="0.25">
      <c r="A14" t="s">
        <v>39</v>
      </c>
      <c r="B14" t="s">
        <v>86</v>
      </c>
      <c r="C14">
        <v>4</v>
      </c>
      <c r="D14">
        <v>93.56</v>
      </c>
      <c r="E14">
        <v>30</v>
      </c>
      <c r="F14">
        <v>94.6</v>
      </c>
      <c r="G14">
        <v>40</v>
      </c>
    </row>
    <row r="15" spans="1:7" x14ac:dyDescent="0.25">
      <c r="A15" t="s">
        <v>0</v>
      </c>
      <c r="B15" t="s">
        <v>1</v>
      </c>
      <c r="C15">
        <v>4</v>
      </c>
      <c r="D15">
        <v>22.13</v>
      </c>
      <c r="E15">
        <v>36</v>
      </c>
      <c r="F15">
        <v>49.04</v>
      </c>
      <c r="G15">
        <v>36</v>
      </c>
    </row>
    <row r="16" spans="1:7" x14ac:dyDescent="0.25">
      <c r="A16" t="s">
        <v>2</v>
      </c>
      <c r="B16" t="s">
        <v>1</v>
      </c>
      <c r="C16">
        <v>15</v>
      </c>
      <c r="D16">
        <v>86.63</v>
      </c>
      <c r="E16">
        <v>55</v>
      </c>
      <c r="F16">
        <v>93.84</v>
      </c>
      <c r="G16">
        <v>63</v>
      </c>
    </row>
    <row r="17" spans="1:7" x14ac:dyDescent="0.25">
      <c r="A17" t="s">
        <v>3</v>
      </c>
      <c r="B17" t="s">
        <v>1</v>
      </c>
      <c r="C17">
        <v>14</v>
      </c>
      <c r="D17">
        <v>81.25</v>
      </c>
      <c r="E17">
        <v>82</v>
      </c>
      <c r="F17">
        <v>88.02</v>
      </c>
      <c r="G17">
        <v>102</v>
      </c>
    </row>
    <row r="18" spans="1:7" x14ac:dyDescent="0.25">
      <c r="A18" s="51" t="s">
        <v>4</v>
      </c>
      <c r="B18" t="s">
        <v>1</v>
      </c>
      <c r="C18" s="51">
        <v>0</v>
      </c>
      <c r="D18" s="51">
        <v>0</v>
      </c>
      <c r="E18" s="51">
        <v>0</v>
      </c>
      <c r="F18" s="51">
        <v>0</v>
      </c>
      <c r="G18" s="51">
        <v>0</v>
      </c>
    </row>
    <row r="19" spans="1:7" x14ac:dyDescent="0.25">
      <c r="A19" t="s">
        <v>5</v>
      </c>
      <c r="B19" t="s">
        <v>1</v>
      </c>
      <c r="C19">
        <v>19</v>
      </c>
      <c r="D19">
        <v>89.06</v>
      </c>
      <c r="E19">
        <v>106</v>
      </c>
      <c r="F19">
        <v>99.78</v>
      </c>
      <c r="G19">
        <v>126</v>
      </c>
    </row>
    <row r="20" spans="1:7" x14ac:dyDescent="0.25">
      <c r="A20" s="51" t="s">
        <v>6</v>
      </c>
      <c r="B20" t="s">
        <v>1</v>
      </c>
      <c r="C20" s="51">
        <v>0</v>
      </c>
      <c r="D20" s="51">
        <v>0</v>
      </c>
      <c r="E20" s="51">
        <v>0</v>
      </c>
      <c r="F20" s="51">
        <v>0</v>
      </c>
      <c r="G20" s="51">
        <v>0</v>
      </c>
    </row>
    <row r="21" spans="1:7" x14ac:dyDescent="0.25">
      <c r="A21" t="s">
        <v>7</v>
      </c>
      <c r="B21" t="s">
        <v>1</v>
      </c>
      <c r="C21">
        <v>4</v>
      </c>
      <c r="D21">
        <v>89.72</v>
      </c>
      <c r="E21">
        <v>25</v>
      </c>
      <c r="F21">
        <v>89.23</v>
      </c>
      <c r="G21">
        <v>25</v>
      </c>
    </row>
    <row r="22" spans="1:7" x14ac:dyDescent="0.25">
      <c r="A22" t="s">
        <v>8</v>
      </c>
      <c r="B22" t="s">
        <v>1</v>
      </c>
      <c r="C22">
        <v>4</v>
      </c>
      <c r="D22">
        <v>20.25</v>
      </c>
      <c r="E22">
        <v>25</v>
      </c>
      <c r="F22">
        <v>24.25</v>
      </c>
      <c r="G22">
        <v>25</v>
      </c>
    </row>
    <row r="23" spans="1:7" x14ac:dyDescent="0.25">
      <c r="A23" t="s">
        <v>9</v>
      </c>
      <c r="B23" t="s">
        <v>1</v>
      </c>
      <c r="C23">
        <v>10</v>
      </c>
      <c r="D23">
        <v>77.959999999999994</v>
      </c>
      <c r="E23">
        <v>22</v>
      </c>
      <c r="F23">
        <v>87.56</v>
      </c>
      <c r="G23">
        <v>24</v>
      </c>
    </row>
    <row r="24" spans="1:7" x14ac:dyDescent="0.25">
      <c r="A24" s="51" t="s">
        <v>10</v>
      </c>
      <c r="B24" t="s">
        <v>1</v>
      </c>
      <c r="C24" s="51">
        <v>0</v>
      </c>
      <c r="D24" s="51">
        <v>0</v>
      </c>
      <c r="E24" s="51">
        <v>0</v>
      </c>
      <c r="F24" s="51">
        <v>0</v>
      </c>
      <c r="G24" s="51">
        <v>0</v>
      </c>
    </row>
    <row r="25" spans="1:7" x14ac:dyDescent="0.25">
      <c r="A25" t="s">
        <v>13</v>
      </c>
      <c r="B25" t="s">
        <v>12</v>
      </c>
      <c r="C25">
        <v>14</v>
      </c>
      <c r="D25">
        <v>0</v>
      </c>
      <c r="E25">
        <v>35</v>
      </c>
      <c r="F25">
        <v>0</v>
      </c>
      <c r="G25">
        <v>35</v>
      </c>
    </row>
    <row r="26" spans="1:7" x14ac:dyDescent="0.25">
      <c r="A26" t="s">
        <v>14</v>
      </c>
      <c r="B26" t="s">
        <v>12</v>
      </c>
      <c r="C26">
        <v>4</v>
      </c>
      <c r="D26">
        <v>23.07</v>
      </c>
      <c r="E26">
        <v>5</v>
      </c>
      <c r="F26">
        <v>25.07</v>
      </c>
      <c r="G26">
        <v>5</v>
      </c>
    </row>
    <row r="27" spans="1:7" x14ac:dyDescent="0.25">
      <c r="A27" t="s">
        <v>15</v>
      </c>
      <c r="B27" t="s">
        <v>12</v>
      </c>
      <c r="C27">
        <v>3</v>
      </c>
    </row>
    <row r="28" spans="1:7" x14ac:dyDescent="0.25">
      <c r="A28" t="s">
        <v>18</v>
      </c>
      <c r="B28" t="s">
        <v>12</v>
      </c>
      <c r="C28">
        <v>4</v>
      </c>
      <c r="D28">
        <v>24.28</v>
      </c>
      <c r="E28">
        <v>13</v>
      </c>
      <c r="F28">
        <v>24.29</v>
      </c>
      <c r="G28">
        <v>12</v>
      </c>
    </row>
    <row r="29" spans="1:7" x14ac:dyDescent="0.25">
      <c r="A29" t="s">
        <v>19</v>
      </c>
      <c r="B29" t="s">
        <v>12</v>
      </c>
      <c r="C29">
        <v>4</v>
      </c>
      <c r="D29">
        <v>5.82</v>
      </c>
      <c r="E29">
        <v>13</v>
      </c>
      <c r="F29">
        <v>7.18</v>
      </c>
      <c r="G29">
        <v>13</v>
      </c>
    </row>
    <row r="30" spans="1:7" x14ac:dyDescent="0.25">
      <c r="A30" t="s">
        <v>21</v>
      </c>
      <c r="B30" t="s">
        <v>12</v>
      </c>
      <c r="C30">
        <v>4</v>
      </c>
      <c r="D30">
        <v>10.62</v>
      </c>
      <c r="E30">
        <v>125</v>
      </c>
      <c r="F30">
        <v>16.87</v>
      </c>
      <c r="G30">
        <v>125</v>
      </c>
    </row>
    <row r="31" spans="1:7" x14ac:dyDescent="0.25">
      <c r="A31" t="s">
        <v>22</v>
      </c>
      <c r="B31" t="s">
        <v>12</v>
      </c>
      <c r="C31">
        <v>4</v>
      </c>
      <c r="D31">
        <v>44.03</v>
      </c>
      <c r="E31">
        <v>26</v>
      </c>
      <c r="F31">
        <v>47.35</v>
      </c>
      <c r="G31">
        <v>26</v>
      </c>
    </row>
    <row r="32" spans="1:7" x14ac:dyDescent="0.25">
      <c r="A32" t="s">
        <v>23</v>
      </c>
      <c r="B32" t="s">
        <v>12</v>
      </c>
      <c r="C32">
        <v>4</v>
      </c>
      <c r="D32">
        <v>9.9700000000000006</v>
      </c>
      <c r="E32">
        <v>125</v>
      </c>
      <c r="F32">
        <v>13.01</v>
      </c>
      <c r="G32">
        <v>125</v>
      </c>
    </row>
    <row r="33" spans="1:7" x14ac:dyDescent="0.25">
      <c r="A33" t="s">
        <v>28</v>
      </c>
      <c r="B33" t="s">
        <v>12</v>
      </c>
      <c r="C33">
        <v>7</v>
      </c>
      <c r="D33">
        <v>23.36</v>
      </c>
      <c r="E33">
        <v>196</v>
      </c>
      <c r="F33">
        <v>32.99</v>
      </c>
      <c r="G33">
        <v>196</v>
      </c>
    </row>
    <row r="34" spans="1:7" x14ac:dyDescent="0.25">
      <c r="A34" t="s">
        <v>29</v>
      </c>
      <c r="B34" t="s">
        <v>12</v>
      </c>
      <c r="C34">
        <v>7</v>
      </c>
      <c r="D34">
        <v>145.9</v>
      </c>
      <c r="E34">
        <v>103</v>
      </c>
      <c r="F34">
        <v>149.38</v>
      </c>
      <c r="G34">
        <v>184</v>
      </c>
    </row>
    <row r="35" spans="1:7" x14ac:dyDescent="0.25">
      <c r="A35" t="s">
        <v>31</v>
      </c>
      <c r="B35" t="s">
        <v>12</v>
      </c>
      <c r="C35">
        <v>7</v>
      </c>
      <c r="D35">
        <v>8.6300000000000008</v>
      </c>
      <c r="E35">
        <v>326</v>
      </c>
      <c r="F35">
        <v>3.71</v>
      </c>
      <c r="G35">
        <v>322</v>
      </c>
    </row>
    <row r="36" spans="1:7" x14ac:dyDescent="0.25">
      <c r="A36" t="s">
        <v>33</v>
      </c>
      <c r="B36" t="s">
        <v>12</v>
      </c>
      <c r="C36">
        <v>4</v>
      </c>
      <c r="D36">
        <v>46.85</v>
      </c>
      <c r="E36">
        <v>137</v>
      </c>
      <c r="F36">
        <v>49.96</v>
      </c>
      <c r="G36">
        <v>137</v>
      </c>
    </row>
    <row r="37" spans="1:7" x14ac:dyDescent="0.25">
      <c r="A37" t="s">
        <v>34</v>
      </c>
      <c r="B37" t="s">
        <v>12</v>
      </c>
      <c r="C37">
        <v>10</v>
      </c>
      <c r="D37">
        <v>72.900000000000006</v>
      </c>
      <c r="E37">
        <v>75</v>
      </c>
      <c r="F37">
        <v>82.15</v>
      </c>
      <c r="G37">
        <v>100</v>
      </c>
    </row>
    <row r="38" spans="1:7" x14ac:dyDescent="0.25">
      <c r="A38" s="51" t="s">
        <v>35</v>
      </c>
      <c r="B38" t="s">
        <v>12</v>
      </c>
      <c r="C38" s="51">
        <v>0</v>
      </c>
      <c r="D38" s="51">
        <v>0</v>
      </c>
      <c r="E38" s="51">
        <v>0</v>
      </c>
      <c r="F38" s="51">
        <v>0</v>
      </c>
      <c r="G38" s="51">
        <v>0</v>
      </c>
    </row>
    <row r="39" spans="1:7" x14ac:dyDescent="0.25">
      <c r="A39" t="s">
        <v>36</v>
      </c>
      <c r="B39" t="s">
        <v>12</v>
      </c>
      <c r="C39">
        <v>4</v>
      </c>
      <c r="D39">
        <v>9.06</v>
      </c>
      <c r="E39">
        <v>100</v>
      </c>
      <c r="F39">
        <v>37.01</v>
      </c>
      <c r="G39">
        <v>100</v>
      </c>
    </row>
    <row r="40" spans="1:7" x14ac:dyDescent="0.25">
      <c r="A40" t="s">
        <v>37</v>
      </c>
      <c r="B40" t="s">
        <v>12</v>
      </c>
      <c r="C40">
        <v>10</v>
      </c>
      <c r="D40">
        <v>6.57</v>
      </c>
      <c r="E40">
        <v>3</v>
      </c>
      <c r="F40">
        <v>55.84</v>
      </c>
      <c r="G40">
        <v>3</v>
      </c>
    </row>
    <row r="41" spans="1:7" x14ac:dyDescent="0.25">
      <c r="A41" t="s">
        <v>38</v>
      </c>
      <c r="B41" t="s">
        <v>12</v>
      </c>
      <c r="C41" s="51">
        <v>0</v>
      </c>
      <c r="D41" s="51">
        <v>0</v>
      </c>
      <c r="E41" s="51">
        <v>0</v>
      </c>
      <c r="F41" s="51">
        <v>0</v>
      </c>
      <c r="G41" s="51">
        <v>0</v>
      </c>
    </row>
    <row r="42" spans="1:7" x14ac:dyDescent="0.25">
      <c r="A42" t="s">
        <v>40</v>
      </c>
      <c r="B42" t="s">
        <v>41</v>
      </c>
      <c r="C42">
        <v>13</v>
      </c>
      <c r="D42">
        <v>1.68</v>
      </c>
      <c r="E42">
        <v>121</v>
      </c>
      <c r="F42">
        <v>22.37</v>
      </c>
      <c r="G42">
        <v>75</v>
      </c>
    </row>
    <row r="43" spans="1:7" x14ac:dyDescent="0.25">
      <c r="A43" t="s">
        <v>42</v>
      </c>
      <c r="B43" t="s">
        <v>41</v>
      </c>
      <c r="C43">
        <v>15</v>
      </c>
      <c r="D43" t="s">
        <v>85</v>
      </c>
      <c r="E43" t="s">
        <v>85</v>
      </c>
      <c r="F43">
        <v>4.38</v>
      </c>
      <c r="G43">
        <v>64</v>
      </c>
    </row>
    <row r="44" spans="1:7" x14ac:dyDescent="0.25">
      <c r="A44" t="s">
        <v>43</v>
      </c>
      <c r="B44" t="s">
        <v>41</v>
      </c>
      <c r="C44">
        <v>10</v>
      </c>
      <c r="D44" t="s">
        <v>85</v>
      </c>
      <c r="E44" t="s">
        <v>85</v>
      </c>
      <c r="F44">
        <v>78.349999999999994</v>
      </c>
      <c r="G44">
        <v>11</v>
      </c>
    </row>
    <row r="45" spans="1:7" x14ac:dyDescent="0.25">
      <c r="A45" t="s">
        <v>44</v>
      </c>
      <c r="B45" t="s">
        <v>41</v>
      </c>
      <c r="C45">
        <v>25</v>
      </c>
      <c r="D45">
        <v>1.93</v>
      </c>
      <c r="E45">
        <v>3500</v>
      </c>
      <c r="F45">
        <v>2.82</v>
      </c>
      <c r="G45">
        <v>6800</v>
      </c>
    </row>
    <row r="46" spans="1:7" x14ac:dyDescent="0.25">
      <c r="A46" t="s">
        <v>45</v>
      </c>
      <c r="B46" t="s">
        <v>41</v>
      </c>
      <c r="C46">
        <v>25</v>
      </c>
      <c r="D46">
        <v>14.3</v>
      </c>
      <c r="E46">
        <v>150</v>
      </c>
      <c r="F46">
        <v>11.23</v>
      </c>
      <c r="G46">
        <v>203</v>
      </c>
    </row>
    <row r="47" spans="1:7" x14ac:dyDescent="0.25">
      <c r="A47" t="s">
        <v>46</v>
      </c>
      <c r="B47" t="s">
        <v>41</v>
      </c>
      <c r="C47">
        <v>12</v>
      </c>
      <c r="D47">
        <v>3.13</v>
      </c>
      <c r="E47">
        <v>1337</v>
      </c>
      <c r="F47">
        <v>10.18</v>
      </c>
      <c r="G47">
        <v>2107</v>
      </c>
    </row>
    <row r="48" spans="1:7" x14ac:dyDescent="0.25">
      <c r="A48" t="s">
        <v>47</v>
      </c>
      <c r="B48" t="s">
        <v>41</v>
      </c>
      <c r="C48">
        <v>15</v>
      </c>
      <c r="D48">
        <v>2.62</v>
      </c>
      <c r="E48">
        <v>1983</v>
      </c>
      <c r="F48">
        <v>10.49</v>
      </c>
      <c r="G48">
        <v>2101</v>
      </c>
    </row>
    <row r="49" spans="1:7" x14ac:dyDescent="0.25">
      <c r="A49" t="s">
        <v>48</v>
      </c>
      <c r="B49" t="s">
        <v>41</v>
      </c>
      <c r="C49">
        <v>20</v>
      </c>
      <c r="D49">
        <v>1.49</v>
      </c>
      <c r="E49">
        <v>1221</v>
      </c>
      <c r="F49">
        <v>9.61</v>
      </c>
      <c r="G49">
        <v>1784</v>
      </c>
    </row>
    <row r="50" spans="1:7" x14ac:dyDescent="0.25">
      <c r="A50" t="s">
        <v>49</v>
      </c>
      <c r="B50" t="s">
        <v>41</v>
      </c>
      <c r="C50">
        <v>20</v>
      </c>
      <c r="D50">
        <v>1.61</v>
      </c>
      <c r="E50">
        <v>2185</v>
      </c>
      <c r="F50">
        <v>10.44</v>
      </c>
      <c r="G50">
        <v>2198</v>
      </c>
    </row>
    <row r="51" spans="1:7" x14ac:dyDescent="0.25">
      <c r="A51" t="s">
        <v>50</v>
      </c>
      <c r="B51" t="s">
        <v>41</v>
      </c>
      <c r="C51">
        <v>6</v>
      </c>
      <c r="D51">
        <v>0.01</v>
      </c>
      <c r="E51">
        <v>500</v>
      </c>
      <c r="F51">
        <v>0.01</v>
      </c>
      <c r="G51">
        <v>500</v>
      </c>
    </row>
    <row r="52" spans="1:7" x14ac:dyDescent="0.25">
      <c r="A52" t="s">
        <v>51</v>
      </c>
      <c r="B52" t="s">
        <v>52</v>
      </c>
      <c r="C52">
        <v>5</v>
      </c>
      <c r="D52">
        <v>116.73</v>
      </c>
      <c r="E52">
        <v>9</v>
      </c>
      <c r="F52">
        <v>384.01</v>
      </c>
      <c r="G52">
        <v>8</v>
      </c>
    </row>
    <row r="53" spans="1:7" x14ac:dyDescent="0.25">
      <c r="A53" t="s">
        <v>53</v>
      </c>
      <c r="B53" t="s">
        <v>52</v>
      </c>
      <c r="C53">
        <v>5</v>
      </c>
      <c r="D53">
        <v>96.2</v>
      </c>
      <c r="E53">
        <v>30</v>
      </c>
      <c r="F53">
        <v>182.68</v>
      </c>
      <c r="G53">
        <v>23</v>
      </c>
    </row>
    <row r="54" spans="1:7" x14ac:dyDescent="0.25">
      <c r="A54" t="s">
        <v>54</v>
      </c>
      <c r="B54" t="s">
        <v>52</v>
      </c>
      <c r="C54">
        <v>3</v>
      </c>
      <c r="D54">
        <v>68.58</v>
      </c>
      <c r="E54">
        <v>24</v>
      </c>
      <c r="F54">
        <v>158.13</v>
      </c>
      <c r="G54">
        <v>24</v>
      </c>
    </row>
    <row r="55" spans="1:7" x14ac:dyDescent="0.25">
      <c r="A55" s="51" t="s">
        <v>55</v>
      </c>
      <c r="B55" t="s">
        <v>52</v>
      </c>
      <c r="C55" s="51">
        <v>0</v>
      </c>
      <c r="D55" s="51">
        <v>0</v>
      </c>
      <c r="E55" s="51">
        <v>0</v>
      </c>
      <c r="F55" s="51">
        <v>0</v>
      </c>
      <c r="G55" s="51">
        <v>0</v>
      </c>
    </row>
    <row r="56" spans="1:7" x14ac:dyDescent="0.25">
      <c r="A56" t="s">
        <v>56</v>
      </c>
      <c r="B56" t="s">
        <v>52</v>
      </c>
      <c r="C56">
        <v>1</v>
      </c>
      <c r="D56">
        <v>0</v>
      </c>
      <c r="E56" t="s">
        <v>85</v>
      </c>
      <c r="F56">
        <v>0</v>
      </c>
      <c r="G56" t="s">
        <v>85</v>
      </c>
    </row>
    <row r="57" spans="1:7" x14ac:dyDescent="0.25">
      <c r="A57" t="s">
        <v>57</v>
      </c>
      <c r="B57" t="s">
        <v>52</v>
      </c>
      <c r="C57">
        <v>5</v>
      </c>
      <c r="D57">
        <v>1051.3399999999999</v>
      </c>
      <c r="E57">
        <v>7</v>
      </c>
      <c r="F57">
        <v>1527.78</v>
      </c>
      <c r="G57">
        <v>7</v>
      </c>
    </row>
    <row r="58" spans="1:7" x14ac:dyDescent="0.25">
      <c r="A58" t="s">
        <v>58</v>
      </c>
      <c r="B58" t="s">
        <v>58</v>
      </c>
      <c r="C58">
        <v>1</v>
      </c>
      <c r="D58">
        <v>100</v>
      </c>
      <c r="E58">
        <v>39</v>
      </c>
      <c r="F58">
        <v>100</v>
      </c>
      <c r="G58">
        <v>75</v>
      </c>
    </row>
    <row r="59" spans="1:7" x14ac:dyDescent="0.25">
      <c r="A59" s="51" t="s">
        <v>59</v>
      </c>
      <c r="B59" t="s">
        <v>58</v>
      </c>
      <c r="C59" s="51">
        <v>0</v>
      </c>
      <c r="D59" s="51">
        <v>0</v>
      </c>
      <c r="E59" s="51">
        <v>0</v>
      </c>
      <c r="F59" s="51">
        <v>0</v>
      </c>
      <c r="G59" s="51">
        <v>0</v>
      </c>
    </row>
    <row r="60" spans="1:7" x14ac:dyDescent="0.25">
      <c r="A60" t="s">
        <v>60</v>
      </c>
      <c r="B60" t="s">
        <v>61</v>
      </c>
      <c r="C60">
        <v>12</v>
      </c>
      <c r="D60">
        <v>6.07</v>
      </c>
      <c r="E60">
        <v>117</v>
      </c>
      <c r="F60">
        <v>29.24</v>
      </c>
      <c r="G60">
        <v>137</v>
      </c>
    </row>
    <row r="61" spans="1:7" x14ac:dyDescent="0.25">
      <c r="A61" s="51" t="s">
        <v>62</v>
      </c>
      <c r="B61" t="s">
        <v>61</v>
      </c>
      <c r="C61" s="51">
        <v>0</v>
      </c>
      <c r="D61" s="51">
        <v>0</v>
      </c>
      <c r="E61" s="51">
        <v>0</v>
      </c>
      <c r="F61" s="51">
        <v>0</v>
      </c>
      <c r="G61" s="51">
        <v>0</v>
      </c>
    </row>
    <row r="62" spans="1:7" x14ac:dyDescent="0.25">
      <c r="A62" t="s">
        <v>63</v>
      </c>
      <c r="B62" t="s">
        <v>61</v>
      </c>
      <c r="C62">
        <v>9</v>
      </c>
      <c r="D62">
        <v>89.4</v>
      </c>
      <c r="E62">
        <v>183</v>
      </c>
      <c r="F62">
        <v>64.150000000000006</v>
      </c>
      <c r="G62">
        <v>180</v>
      </c>
    </row>
    <row r="63" spans="1:7" x14ac:dyDescent="0.25">
      <c r="A63" s="51" t="s">
        <v>64</v>
      </c>
      <c r="B63" t="s">
        <v>61</v>
      </c>
      <c r="C63" s="51">
        <v>0</v>
      </c>
      <c r="D63" s="51">
        <v>0</v>
      </c>
      <c r="E63" s="51">
        <v>0</v>
      </c>
      <c r="F63" s="51">
        <v>0</v>
      </c>
      <c r="G63" s="51">
        <v>0</v>
      </c>
    </row>
    <row r="64" spans="1:7" x14ac:dyDescent="0.25">
      <c r="A64" t="s">
        <v>65</v>
      </c>
      <c r="B64" t="s">
        <v>61</v>
      </c>
      <c r="C64">
        <v>11</v>
      </c>
      <c r="D64">
        <v>10.94</v>
      </c>
      <c r="E64">
        <v>125</v>
      </c>
      <c r="F64">
        <v>7.29</v>
      </c>
      <c r="G64">
        <v>124</v>
      </c>
    </row>
    <row r="65" spans="1:7" x14ac:dyDescent="0.25">
      <c r="A65" s="51" t="s">
        <v>66</v>
      </c>
      <c r="B65" t="s">
        <v>61</v>
      </c>
      <c r="C65" s="51">
        <v>0</v>
      </c>
      <c r="D65" s="51">
        <v>0</v>
      </c>
      <c r="E65" s="51">
        <v>0</v>
      </c>
      <c r="F65" s="51">
        <v>0</v>
      </c>
      <c r="G65" s="51">
        <v>0</v>
      </c>
    </row>
    <row r="66" spans="1:7" x14ac:dyDescent="0.25">
      <c r="A66" t="s">
        <v>67</v>
      </c>
      <c r="B66" t="s">
        <v>61</v>
      </c>
      <c r="C66">
        <v>9</v>
      </c>
      <c r="D66">
        <v>33.520000000000003</v>
      </c>
      <c r="E66">
        <v>100</v>
      </c>
      <c r="F66">
        <v>78.63</v>
      </c>
      <c r="G66">
        <v>100</v>
      </c>
    </row>
    <row r="67" spans="1:7" x14ac:dyDescent="0.25">
      <c r="A67" s="51" t="s">
        <v>68</v>
      </c>
      <c r="B67" t="s">
        <v>61</v>
      </c>
      <c r="C67" s="51">
        <v>0</v>
      </c>
      <c r="D67" s="51">
        <v>0</v>
      </c>
      <c r="E67" s="51">
        <v>0</v>
      </c>
      <c r="F67" s="51">
        <v>0</v>
      </c>
      <c r="G67" s="51">
        <v>0</v>
      </c>
    </row>
    <row r="68" spans="1:7" x14ac:dyDescent="0.25">
      <c r="A68" t="s">
        <v>69</v>
      </c>
      <c r="B68" t="s">
        <v>61</v>
      </c>
      <c r="C68">
        <v>9</v>
      </c>
      <c r="D68">
        <v>19.59</v>
      </c>
      <c r="E68">
        <v>155</v>
      </c>
      <c r="F68">
        <v>46.58</v>
      </c>
      <c r="G68">
        <v>156</v>
      </c>
    </row>
    <row r="69" spans="1:7" x14ac:dyDescent="0.25">
      <c r="A69" s="51" t="s">
        <v>70</v>
      </c>
      <c r="B69" t="s">
        <v>61</v>
      </c>
      <c r="C69" s="51">
        <v>0</v>
      </c>
      <c r="D69" s="51">
        <v>0</v>
      </c>
      <c r="E69" s="51">
        <v>0</v>
      </c>
      <c r="F69" s="51">
        <v>0</v>
      </c>
      <c r="G69" s="51">
        <v>0</v>
      </c>
    </row>
    <row r="70" spans="1:7" x14ac:dyDescent="0.25">
      <c r="A70" t="s">
        <v>71</v>
      </c>
      <c r="B70" t="s">
        <v>72</v>
      </c>
      <c r="C70">
        <v>10</v>
      </c>
      <c r="D70">
        <v>79.180000000000007</v>
      </c>
      <c r="E70">
        <v>139</v>
      </c>
      <c r="F70">
        <v>90.14</v>
      </c>
      <c r="G70">
        <v>243</v>
      </c>
    </row>
    <row r="71" spans="1:7" x14ac:dyDescent="0.25">
      <c r="A71" s="51" t="s">
        <v>73</v>
      </c>
      <c r="B71" t="s">
        <v>72</v>
      </c>
      <c r="C71" s="51">
        <v>0</v>
      </c>
      <c r="D71" s="51">
        <v>0</v>
      </c>
      <c r="E71" s="51">
        <v>0</v>
      </c>
      <c r="F71" s="51">
        <v>0</v>
      </c>
      <c r="G71" s="51">
        <v>0</v>
      </c>
    </row>
    <row r="72" spans="1:7" x14ac:dyDescent="0.25">
      <c r="A72" t="s">
        <v>74</v>
      </c>
      <c r="B72" t="s">
        <v>72</v>
      </c>
      <c r="C72">
        <v>11</v>
      </c>
      <c r="D72">
        <v>27.29</v>
      </c>
      <c r="E72">
        <v>281</v>
      </c>
      <c r="F72">
        <v>78.3</v>
      </c>
      <c r="G72">
        <v>434</v>
      </c>
    </row>
    <row r="73" spans="1:7" x14ac:dyDescent="0.25">
      <c r="A73" s="51" t="s">
        <v>75</v>
      </c>
      <c r="B73" t="s">
        <v>72</v>
      </c>
      <c r="C73" s="51">
        <v>0</v>
      </c>
      <c r="D73" s="51">
        <v>0</v>
      </c>
      <c r="E73" s="51">
        <v>0</v>
      </c>
      <c r="F73" s="51">
        <v>0</v>
      </c>
      <c r="G73" s="51">
        <v>0</v>
      </c>
    </row>
    <row r="74" spans="1:7" x14ac:dyDescent="0.25">
      <c r="A74" t="s">
        <v>76</v>
      </c>
      <c r="B74" t="s">
        <v>72</v>
      </c>
      <c r="C74">
        <v>10</v>
      </c>
      <c r="D74">
        <v>73.2</v>
      </c>
      <c r="E74">
        <v>183</v>
      </c>
      <c r="F74">
        <v>99.45</v>
      </c>
      <c r="G74">
        <v>183</v>
      </c>
    </row>
    <row r="75" spans="1:7" x14ac:dyDescent="0.25">
      <c r="A75" s="51" t="s">
        <v>77</v>
      </c>
      <c r="B75" t="s">
        <v>72</v>
      </c>
      <c r="C75" s="51">
        <v>0</v>
      </c>
      <c r="D75" s="51">
        <v>0</v>
      </c>
      <c r="E75" s="51">
        <v>0</v>
      </c>
      <c r="F75" s="51">
        <v>0</v>
      </c>
      <c r="G75" s="51">
        <v>0</v>
      </c>
    </row>
  </sheetData>
  <sortState ref="A4:G75">
    <sortCondition ref="B4:B75"/>
    <sortCondition ref="A4:A75"/>
  </sortState>
  <mergeCells count="2">
    <mergeCell ref="D1:E1"/>
    <mergeCell ref="F1:G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5"/>
  <sheetViews>
    <sheetView topLeftCell="A4" workbookViewId="0">
      <selection activeCell="C41" sqref="C41:G41"/>
    </sheetView>
  </sheetViews>
  <sheetFormatPr defaultRowHeight="15" x14ac:dyDescent="0.25"/>
  <cols>
    <col min="1" max="1" width="42.28515625" customWidth="1"/>
    <col min="2" max="2" width="0.7109375" customWidth="1"/>
  </cols>
  <sheetData>
    <row r="1" spans="1:7" ht="15" customHeight="1" x14ac:dyDescent="0.25">
      <c r="D1" s="118" t="s">
        <v>83</v>
      </c>
      <c r="E1" s="118"/>
      <c r="F1" s="118" t="s">
        <v>84</v>
      </c>
      <c r="G1" s="118"/>
    </row>
    <row r="2" spans="1:7" ht="45.75" thickBot="1" x14ac:dyDescent="0.3">
      <c r="A2" s="1" t="s">
        <v>78</v>
      </c>
      <c r="B2" s="1" t="s">
        <v>79</v>
      </c>
      <c r="C2" s="2" t="s">
        <v>80</v>
      </c>
      <c r="D2" s="2" t="s">
        <v>81</v>
      </c>
      <c r="E2" s="2" t="s">
        <v>82</v>
      </c>
      <c r="F2" s="2" t="s">
        <v>81</v>
      </c>
      <c r="G2" s="2" t="s">
        <v>82</v>
      </c>
    </row>
    <row r="3" spans="1:7" x14ac:dyDescent="0.25">
      <c r="A3" s="29"/>
      <c r="B3" s="29"/>
      <c r="C3" s="30" t="s">
        <v>113</v>
      </c>
      <c r="D3" s="30" t="s">
        <v>112</v>
      </c>
      <c r="E3" s="30" t="s">
        <v>114</v>
      </c>
      <c r="F3" s="30" t="s">
        <v>112</v>
      </c>
      <c r="G3" s="30" t="s">
        <v>114</v>
      </c>
    </row>
    <row r="4" spans="1:7" x14ac:dyDescent="0.25">
      <c r="A4" t="s">
        <v>11</v>
      </c>
      <c r="B4" t="s">
        <v>86</v>
      </c>
      <c r="C4">
        <v>4</v>
      </c>
      <c r="D4">
        <v>75.430000000000007</v>
      </c>
      <c r="E4">
        <v>75</v>
      </c>
      <c r="F4">
        <v>90.01</v>
      </c>
      <c r="G4">
        <v>64</v>
      </c>
    </row>
    <row r="5" spans="1:7" x14ac:dyDescent="0.25">
      <c r="A5" t="s">
        <v>16</v>
      </c>
      <c r="B5" t="s">
        <v>86</v>
      </c>
      <c r="C5">
        <v>3</v>
      </c>
      <c r="D5">
        <v>34.18</v>
      </c>
      <c r="E5">
        <v>158</v>
      </c>
      <c r="F5">
        <v>45.1</v>
      </c>
      <c r="G5">
        <v>158</v>
      </c>
    </row>
    <row r="6" spans="1:7" x14ac:dyDescent="0.25">
      <c r="A6" s="51" t="s">
        <v>17</v>
      </c>
      <c r="B6" s="51" t="s">
        <v>86</v>
      </c>
      <c r="C6" s="51">
        <v>0</v>
      </c>
      <c r="D6" s="51">
        <v>0</v>
      </c>
      <c r="E6" s="51">
        <v>0</v>
      </c>
      <c r="F6" s="51">
        <v>0</v>
      </c>
      <c r="G6" s="51">
        <v>0</v>
      </c>
    </row>
    <row r="7" spans="1:7" x14ac:dyDescent="0.25">
      <c r="A7" t="s">
        <v>20</v>
      </c>
      <c r="B7" t="s">
        <v>86</v>
      </c>
      <c r="C7">
        <v>4</v>
      </c>
      <c r="D7">
        <v>10.53</v>
      </c>
      <c r="E7">
        <v>20</v>
      </c>
      <c r="F7">
        <v>9.76</v>
      </c>
      <c r="G7">
        <v>20</v>
      </c>
    </row>
    <row r="8" spans="1:7" x14ac:dyDescent="0.25">
      <c r="A8" t="s">
        <v>24</v>
      </c>
      <c r="B8" t="s">
        <v>86</v>
      </c>
      <c r="C8">
        <v>4</v>
      </c>
      <c r="D8">
        <v>5.47</v>
      </c>
      <c r="E8">
        <v>48</v>
      </c>
      <c r="F8">
        <v>19.78</v>
      </c>
      <c r="G8">
        <v>48</v>
      </c>
    </row>
    <row r="9" spans="1:7" x14ac:dyDescent="0.25">
      <c r="A9" t="s">
        <v>25</v>
      </c>
      <c r="B9" t="s">
        <v>86</v>
      </c>
      <c r="C9">
        <v>4</v>
      </c>
      <c r="D9">
        <v>197.59</v>
      </c>
      <c r="E9">
        <v>62</v>
      </c>
      <c r="F9">
        <v>200.8</v>
      </c>
      <c r="G9">
        <v>50</v>
      </c>
    </row>
    <row r="10" spans="1:7" x14ac:dyDescent="0.25">
      <c r="A10" s="51" t="s">
        <v>26</v>
      </c>
      <c r="B10" t="s">
        <v>86</v>
      </c>
      <c r="C10" s="51">
        <v>0</v>
      </c>
      <c r="D10" s="51">
        <v>0</v>
      </c>
      <c r="E10" s="51">
        <v>0</v>
      </c>
      <c r="F10" s="51">
        <v>0</v>
      </c>
      <c r="G10" s="51">
        <v>0</v>
      </c>
    </row>
    <row r="11" spans="1:7" x14ac:dyDescent="0.25">
      <c r="A11" t="s">
        <v>27</v>
      </c>
      <c r="B11" t="s">
        <v>86</v>
      </c>
      <c r="C11">
        <v>4</v>
      </c>
      <c r="D11">
        <v>10</v>
      </c>
      <c r="E11">
        <v>76</v>
      </c>
      <c r="F11">
        <v>15.05</v>
      </c>
      <c r="G11">
        <v>76</v>
      </c>
    </row>
    <row r="12" spans="1:7" x14ac:dyDescent="0.25">
      <c r="A12" t="s">
        <v>30</v>
      </c>
      <c r="B12" t="s">
        <v>86</v>
      </c>
      <c r="C12">
        <v>4</v>
      </c>
      <c r="D12">
        <v>24.44</v>
      </c>
      <c r="E12">
        <v>15</v>
      </c>
      <c r="F12">
        <v>25.75</v>
      </c>
      <c r="G12">
        <v>13</v>
      </c>
    </row>
    <row r="13" spans="1:7" x14ac:dyDescent="0.25">
      <c r="A13" t="s">
        <v>32</v>
      </c>
      <c r="B13" t="s">
        <v>86</v>
      </c>
      <c r="C13">
        <v>4</v>
      </c>
      <c r="D13">
        <v>5.15</v>
      </c>
      <c r="E13">
        <v>26</v>
      </c>
      <c r="F13">
        <v>5.33</v>
      </c>
      <c r="G13">
        <v>26</v>
      </c>
    </row>
    <row r="14" spans="1:7" x14ac:dyDescent="0.25">
      <c r="A14" t="s">
        <v>39</v>
      </c>
      <c r="B14" t="s">
        <v>86</v>
      </c>
      <c r="C14">
        <v>4</v>
      </c>
      <c r="D14">
        <v>94.22</v>
      </c>
      <c r="E14">
        <v>28</v>
      </c>
      <c r="F14">
        <v>94.78</v>
      </c>
      <c r="G14">
        <v>37</v>
      </c>
    </row>
    <row r="15" spans="1:7" x14ac:dyDescent="0.25">
      <c r="A15" t="s">
        <v>0</v>
      </c>
      <c r="B15" t="s">
        <v>1</v>
      </c>
      <c r="C15">
        <v>4</v>
      </c>
      <c r="D15">
        <v>19.62</v>
      </c>
      <c r="E15">
        <v>36</v>
      </c>
      <c r="F15">
        <v>46.84</v>
      </c>
      <c r="G15">
        <v>36</v>
      </c>
    </row>
    <row r="16" spans="1:7" x14ac:dyDescent="0.25">
      <c r="A16" t="s">
        <v>2</v>
      </c>
      <c r="B16" t="s">
        <v>1</v>
      </c>
      <c r="C16">
        <v>15</v>
      </c>
      <c r="D16">
        <v>87.52</v>
      </c>
      <c r="E16">
        <v>55</v>
      </c>
      <c r="F16">
        <v>93.82</v>
      </c>
      <c r="G16">
        <v>63</v>
      </c>
    </row>
    <row r="17" spans="1:7" x14ac:dyDescent="0.25">
      <c r="A17" t="s">
        <v>3</v>
      </c>
      <c r="B17" t="s">
        <v>1</v>
      </c>
      <c r="C17">
        <v>14</v>
      </c>
      <c r="D17">
        <v>81.83</v>
      </c>
      <c r="E17">
        <v>82</v>
      </c>
      <c r="F17">
        <v>88.71</v>
      </c>
      <c r="G17">
        <v>101</v>
      </c>
    </row>
    <row r="18" spans="1:7" x14ac:dyDescent="0.25">
      <c r="A18" s="51" t="s">
        <v>4</v>
      </c>
      <c r="B18" t="s">
        <v>1</v>
      </c>
      <c r="C18" s="51">
        <v>0</v>
      </c>
      <c r="D18" s="51">
        <v>0</v>
      </c>
      <c r="E18" s="51">
        <v>0</v>
      </c>
      <c r="F18" s="51">
        <v>0</v>
      </c>
      <c r="G18" s="51">
        <v>0</v>
      </c>
    </row>
    <row r="19" spans="1:7" x14ac:dyDescent="0.25">
      <c r="A19" t="s">
        <v>5</v>
      </c>
      <c r="B19" t="s">
        <v>1</v>
      </c>
      <c r="C19">
        <v>19</v>
      </c>
      <c r="D19">
        <v>89.39</v>
      </c>
      <c r="E19">
        <v>100</v>
      </c>
      <c r="F19">
        <v>99.84</v>
      </c>
      <c r="G19">
        <v>126</v>
      </c>
    </row>
    <row r="20" spans="1:7" x14ac:dyDescent="0.25">
      <c r="A20" s="51" t="s">
        <v>6</v>
      </c>
      <c r="B20" t="s">
        <v>1</v>
      </c>
      <c r="C20" s="51">
        <v>0</v>
      </c>
      <c r="D20" s="51">
        <v>0</v>
      </c>
      <c r="E20" s="51">
        <v>0</v>
      </c>
      <c r="F20" s="51">
        <v>0</v>
      </c>
      <c r="G20" s="51">
        <v>0</v>
      </c>
    </row>
    <row r="21" spans="1:7" x14ac:dyDescent="0.25">
      <c r="A21" t="s">
        <v>7</v>
      </c>
      <c r="B21" t="s">
        <v>1</v>
      </c>
      <c r="C21">
        <v>4</v>
      </c>
      <c r="D21">
        <v>89.84</v>
      </c>
      <c r="E21">
        <v>25</v>
      </c>
      <c r="F21">
        <v>89.58</v>
      </c>
      <c r="G21">
        <v>25</v>
      </c>
    </row>
    <row r="22" spans="1:7" x14ac:dyDescent="0.25">
      <c r="A22" t="s">
        <v>8</v>
      </c>
      <c r="B22" t="s">
        <v>1</v>
      </c>
      <c r="C22">
        <v>4</v>
      </c>
      <c r="D22">
        <v>20.14</v>
      </c>
      <c r="E22">
        <v>25</v>
      </c>
      <c r="F22">
        <v>24.6</v>
      </c>
      <c r="G22">
        <v>25</v>
      </c>
    </row>
    <row r="23" spans="1:7" x14ac:dyDescent="0.25">
      <c r="A23" t="s">
        <v>9</v>
      </c>
      <c r="B23" t="s">
        <v>1</v>
      </c>
      <c r="C23">
        <v>10</v>
      </c>
      <c r="D23">
        <v>78.8</v>
      </c>
      <c r="E23">
        <v>22</v>
      </c>
      <c r="F23">
        <v>88.38</v>
      </c>
      <c r="G23">
        <v>24</v>
      </c>
    </row>
    <row r="24" spans="1:7" x14ac:dyDescent="0.25">
      <c r="A24" s="51" t="s">
        <v>10</v>
      </c>
      <c r="B24" t="s">
        <v>1</v>
      </c>
      <c r="C24" s="51">
        <v>0</v>
      </c>
      <c r="D24" s="51">
        <v>0</v>
      </c>
      <c r="E24" s="51">
        <v>0</v>
      </c>
      <c r="F24" s="51">
        <v>0</v>
      </c>
      <c r="G24" s="51">
        <v>0</v>
      </c>
    </row>
    <row r="25" spans="1:7" x14ac:dyDescent="0.25">
      <c r="A25" t="s">
        <v>13</v>
      </c>
      <c r="B25" t="s">
        <v>12</v>
      </c>
      <c r="C25">
        <v>14</v>
      </c>
      <c r="D25">
        <v>0</v>
      </c>
      <c r="E25">
        <v>35</v>
      </c>
      <c r="F25">
        <v>0</v>
      </c>
      <c r="G25">
        <v>35</v>
      </c>
    </row>
    <row r="26" spans="1:7" x14ac:dyDescent="0.25">
      <c r="A26" t="s">
        <v>14</v>
      </c>
      <c r="B26" t="s">
        <v>12</v>
      </c>
      <c r="C26">
        <v>4</v>
      </c>
      <c r="D26">
        <v>23.04</v>
      </c>
      <c r="E26">
        <v>5</v>
      </c>
      <c r="F26">
        <v>25.04</v>
      </c>
      <c r="G26">
        <v>5</v>
      </c>
    </row>
    <row r="27" spans="1:7" x14ac:dyDescent="0.25">
      <c r="A27" t="s">
        <v>15</v>
      </c>
      <c r="B27" t="s">
        <v>12</v>
      </c>
      <c r="C27">
        <v>3</v>
      </c>
    </row>
    <row r="28" spans="1:7" x14ac:dyDescent="0.25">
      <c r="A28" t="s">
        <v>18</v>
      </c>
      <c r="B28" t="s">
        <v>12</v>
      </c>
      <c r="C28">
        <v>4</v>
      </c>
      <c r="D28">
        <v>24.62</v>
      </c>
      <c r="E28">
        <v>12</v>
      </c>
      <c r="F28">
        <v>24.62</v>
      </c>
      <c r="G28">
        <v>12</v>
      </c>
    </row>
    <row r="29" spans="1:7" x14ac:dyDescent="0.25">
      <c r="A29" t="s">
        <v>19</v>
      </c>
      <c r="B29" t="s">
        <v>12</v>
      </c>
      <c r="C29">
        <v>4</v>
      </c>
      <c r="D29">
        <v>3.4</v>
      </c>
      <c r="E29">
        <v>12</v>
      </c>
      <c r="F29">
        <v>4.17</v>
      </c>
      <c r="G29">
        <v>12</v>
      </c>
    </row>
    <row r="30" spans="1:7" x14ac:dyDescent="0.25">
      <c r="A30" t="s">
        <v>21</v>
      </c>
      <c r="B30" t="s">
        <v>12</v>
      </c>
      <c r="C30">
        <v>4</v>
      </c>
      <c r="D30">
        <v>10.65</v>
      </c>
      <c r="E30">
        <v>125</v>
      </c>
      <c r="F30">
        <v>16.86</v>
      </c>
      <c r="G30">
        <v>125</v>
      </c>
    </row>
    <row r="31" spans="1:7" x14ac:dyDescent="0.25">
      <c r="A31" t="s">
        <v>22</v>
      </c>
      <c r="B31" t="s">
        <v>12</v>
      </c>
      <c r="C31">
        <v>4</v>
      </c>
      <c r="D31">
        <v>46.63</v>
      </c>
      <c r="E31">
        <v>26</v>
      </c>
      <c r="F31">
        <v>48.57</v>
      </c>
      <c r="G31">
        <v>26</v>
      </c>
    </row>
    <row r="32" spans="1:7" x14ac:dyDescent="0.25">
      <c r="A32" t="s">
        <v>23</v>
      </c>
      <c r="B32" t="s">
        <v>12</v>
      </c>
      <c r="C32">
        <v>4</v>
      </c>
      <c r="D32">
        <v>9.98</v>
      </c>
      <c r="E32">
        <v>125</v>
      </c>
      <c r="F32">
        <v>13.01</v>
      </c>
      <c r="G32">
        <v>125</v>
      </c>
    </row>
    <row r="33" spans="1:7" x14ac:dyDescent="0.25">
      <c r="A33" t="s">
        <v>28</v>
      </c>
      <c r="B33" t="s">
        <v>12</v>
      </c>
      <c r="C33">
        <v>7</v>
      </c>
      <c r="D33">
        <v>14.6</v>
      </c>
      <c r="E33">
        <v>191</v>
      </c>
      <c r="F33">
        <v>20.260000000000002</v>
      </c>
      <c r="G33">
        <v>191</v>
      </c>
    </row>
    <row r="34" spans="1:7" x14ac:dyDescent="0.25">
      <c r="A34" t="s">
        <v>29</v>
      </c>
      <c r="B34" t="s">
        <v>12</v>
      </c>
      <c r="C34">
        <v>7</v>
      </c>
      <c r="D34">
        <v>147.77000000000001</v>
      </c>
      <c r="E34">
        <v>97</v>
      </c>
      <c r="F34">
        <v>149.87</v>
      </c>
      <c r="G34">
        <v>181</v>
      </c>
    </row>
    <row r="35" spans="1:7" x14ac:dyDescent="0.25">
      <c r="A35" t="s">
        <v>31</v>
      </c>
      <c r="B35" t="s">
        <v>12</v>
      </c>
      <c r="C35">
        <v>7</v>
      </c>
      <c r="D35">
        <v>5.16</v>
      </c>
      <c r="E35">
        <v>320</v>
      </c>
      <c r="F35">
        <v>1.98</v>
      </c>
      <c r="G35">
        <v>316</v>
      </c>
    </row>
    <row r="36" spans="1:7" x14ac:dyDescent="0.25">
      <c r="A36" t="s">
        <v>33</v>
      </c>
      <c r="B36" t="s">
        <v>12</v>
      </c>
      <c r="C36">
        <v>4</v>
      </c>
      <c r="D36">
        <v>47.7</v>
      </c>
      <c r="E36">
        <v>131</v>
      </c>
      <c r="F36">
        <v>49.99</v>
      </c>
      <c r="G36">
        <v>131</v>
      </c>
    </row>
    <row r="37" spans="1:7" x14ac:dyDescent="0.25">
      <c r="A37" t="s">
        <v>34</v>
      </c>
      <c r="B37" t="s">
        <v>12</v>
      </c>
      <c r="C37">
        <v>10</v>
      </c>
      <c r="D37">
        <v>71.16</v>
      </c>
      <c r="E37">
        <v>75</v>
      </c>
      <c r="F37">
        <v>81.349999999999994</v>
      </c>
      <c r="G37">
        <v>100</v>
      </c>
    </row>
    <row r="38" spans="1:7" x14ac:dyDescent="0.25">
      <c r="A38" s="51" t="s">
        <v>35</v>
      </c>
      <c r="B38" t="s">
        <v>12</v>
      </c>
      <c r="C38" s="51">
        <v>0</v>
      </c>
      <c r="D38" s="51">
        <v>0</v>
      </c>
      <c r="E38" s="51">
        <v>0</v>
      </c>
      <c r="F38" s="51">
        <v>0</v>
      </c>
      <c r="G38" s="51">
        <v>0</v>
      </c>
    </row>
    <row r="39" spans="1:7" x14ac:dyDescent="0.25">
      <c r="A39" t="s">
        <v>36</v>
      </c>
      <c r="B39" t="s">
        <v>12</v>
      </c>
      <c r="C39">
        <v>4</v>
      </c>
      <c r="D39">
        <v>7.55</v>
      </c>
      <c r="E39">
        <v>100</v>
      </c>
      <c r="F39">
        <v>37</v>
      </c>
      <c r="G39">
        <v>100</v>
      </c>
    </row>
    <row r="40" spans="1:7" x14ac:dyDescent="0.25">
      <c r="A40" t="s">
        <v>37</v>
      </c>
      <c r="B40" t="s">
        <v>12</v>
      </c>
      <c r="C40">
        <v>10</v>
      </c>
      <c r="D40">
        <v>4.9800000000000004</v>
      </c>
      <c r="E40">
        <v>3</v>
      </c>
      <c r="F40">
        <v>53.89</v>
      </c>
      <c r="G40">
        <v>2</v>
      </c>
    </row>
    <row r="41" spans="1:7" x14ac:dyDescent="0.25">
      <c r="A41" t="s">
        <v>38</v>
      </c>
      <c r="B41" t="s">
        <v>12</v>
      </c>
      <c r="C41" s="51">
        <v>0</v>
      </c>
      <c r="D41" s="51">
        <v>0</v>
      </c>
      <c r="E41" s="51">
        <v>0</v>
      </c>
      <c r="F41" s="51">
        <v>0</v>
      </c>
      <c r="G41" s="51">
        <v>0</v>
      </c>
    </row>
    <row r="42" spans="1:7" x14ac:dyDescent="0.25">
      <c r="A42" t="s">
        <v>40</v>
      </c>
      <c r="B42" t="s">
        <v>41</v>
      </c>
      <c r="C42">
        <v>13</v>
      </c>
      <c r="D42">
        <v>1.68</v>
      </c>
      <c r="E42">
        <v>104</v>
      </c>
      <c r="F42">
        <v>22.33</v>
      </c>
      <c r="G42">
        <v>64</v>
      </c>
    </row>
    <row r="43" spans="1:7" x14ac:dyDescent="0.25">
      <c r="A43" t="s">
        <v>42</v>
      </c>
      <c r="B43" t="s">
        <v>41</v>
      </c>
      <c r="C43">
        <v>15</v>
      </c>
      <c r="D43" t="s">
        <v>85</v>
      </c>
      <c r="E43" t="s">
        <v>85</v>
      </c>
      <c r="F43">
        <v>3.9</v>
      </c>
      <c r="G43">
        <v>55</v>
      </c>
    </row>
    <row r="44" spans="1:7" x14ac:dyDescent="0.25">
      <c r="A44" t="s">
        <v>43</v>
      </c>
      <c r="B44" t="s">
        <v>41</v>
      </c>
      <c r="C44">
        <v>10</v>
      </c>
      <c r="D44" t="s">
        <v>85</v>
      </c>
      <c r="E44" t="s">
        <v>85</v>
      </c>
      <c r="F44">
        <v>81.93</v>
      </c>
      <c r="G44">
        <v>12</v>
      </c>
    </row>
    <row r="45" spans="1:7" x14ac:dyDescent="0.25">
      <c r="A45" t="s">
        <v>44</v>
      </c>
      <c r="B45" t="s">
        <v>41</v>
      </c>
      <c r="C45">
        <v>25</v>
      </c>
      <c r="D45">
        <v>1.96</v>
      </c>
      <c r="E45">
        <v>3500</v>
      </c>
      <c r="F45">
        <v>2.78</v>
      </c>
      <c r="G45">
        <v>6800</v>
      </c>
    </row>
    <row r="46" spans="1:7" x14ac:dyDescent="0.25">
      <c r="A46" t="s">
        <v>45</v>
      </c>
      <c r="B46" t="s">
        <v>41</v>
      </c>
      <c r="C46">
        <v>25</v>
      </c>
      <c r="D46">
        <v>14.62</v>
      </c>
      <c r="E46">
        <v>150</v>
      </c>
      <c r="F46">
        <v>10.62</v>
      </c>
      <c r="G46">
        <v>200</v>
      </c>
    </row>
    <row r="47" spans="1:7" x14ac:dyDescent="0.25">
      <c r="A47" t="s">
        <v>46</v>
      </c>
      <c r="B47" t="s">
        <v>41</v>
      </c>
      <c r="C47">
        <v>12</v>
      </c>
      <c r="D47">
        <v>3.09</v>
      </c>
      <c r="E47">
        <v>1276</v>
      </c>
      <c r="F47">
        <v>10</v>
      </c>
      <c r="G47">
        <v>2090</v>
      </c>
    </row>
    <row r="48" spans="1:7" x14ac:dyDescent="0.25">
      <c r="A48" t="s">
        <v>47</v>
      </c>
      <c r="B48" t="s">
        <v>41</v>
      </c>
      <c r="C48">
        <v>15</v>
      </c>
      <c r="D48">
        <v>2.57</v>
      </c>
      <c r="E48">
        <v>1923</v>
      </c>
      <c r="F48">
        <v>10.28</v>
      </c>
      <c r="G48">
        <v>2062</v>
      </c>
    </row>
    <row r="49" spans="1:7" x14ac:dyDescent="0.25">
      <c r="A49" t="s">
        <v>48</v>
      </c>
      <c r="B49" t="s">
        <v>41</v>
      </c>
      <c r="C49">
        <v>20</v>
      </c>
      <c r="D49">
        <v>1.88</v>
      </c>
      <c r="E49">
        <v>1171</v>
      </c>
      <c r="F49">
        <v>9.7899999999999991</v>
      </c>
      <c r="G49">
        <v>1764</v>
      </c>
    </row>
    <row r="50" spans="1:7" x14ac:dyDescent="0.25">
      <c r="A50" t="s">
        <v>49</v>
      </c>
      <c r="B50" t="s">
        <v>41</v>
      </c>
      <c r="C50">
        <v>20</v>
      </c>
      <c r="D50">
        <v>1.56</v>
      </c>
      <c r="E50">
        <v>2132</v>
      </c>
      <c r="F50">
        <v>10.24</v>
      </c>
      <c r="G50">
        <v>2131</v>
      </c>
    </row>
    <row r="51" spans="1:7" x14ac:dyDescent="0.25">
      <c r="A51" t="s">
        <v>50</v>
      </c>
      <c r="B51" t="s">
        <v>41</v>
      </c>
      <c r="C51">
        <v>6</v>
      </c>
      <c r="D51">
        <v>0.01</v>
      </c>
      <c r="E51">
        <v>500</v>
      </c>
      <c r="F51">
        <v>0.01</v>
      </c>
      <c r="G51">
        <v>500</v>
      </c>
    </row>
    <row r="52" spans="1:7" x14ac:dyDescent="0.25">
      <c r="A52" t="s">
        <v>51</v>
      </c>
      <c r="B52" t="s">
        <v>52</v>
      </c>
      <c r="C52">
        <v>5</v>
      </c>
      <c r="D52">
        <v>66.260000000000005</v>
      </c>
      <c r="E52">
        <v>9</v>
      </c>
      <c r="F52">
        <v>259.33999999999997</v>
      </c>
      <c r="G52">
        <v>8</v>
      </c>
    </row>
    <row r="53" spans="1:7" x14ac:dyDescent="0.25">
      <c r="A53" t="s">
        <v>53</v>
      </c>
      <c r="B53" t="s">
        <v>52</v>
      </c>
      <c r="C53">
        <v>5</v>
      </c>
      <c r="D53">
        <v>92.83</v>
      </c>
      <c r="E53">
        <v>30</v>
      </c>
      <c r="F53">
        <v>173.73</v>
      </c>
      <c r="G53">
        <v>23</v>
      </c>
    </row>
    <row r="54" spans="1:7" x14ac:dyDescent="0.25">
      <c r="A54" t="s">
        <v>54</v>
      </c>
      <c r="B54" t="s">
        <v>52</v>
      </c>
      <c r="C54">
        <v>3</v>
      </c>
      <c r="D54">
        <v>49.34</v>
      </c>
      <c r="E54">
        <v>24</v>
      </c>
      <c r="F54">
        <v>117.09</v>
      </c>
      <c r="G54">
        <v>24</v>
      </c>
    </row>
    <row r="55" spans="1:7" x14ac:dyDescent="0.25">
      <c r="A55" s="51" t="s">
        <v>55</v>
      </c>
      <c r="B55" t="s">
        <v>52</v>
      </c>
      <c r="C55" s="51">
        <v>0</v>
      </c>
      <c r="D55" s="51">
        <v>0</v>
      </c>
      <c r="E55" s="51">
        <v>0</v>
      </c>
      <c r="F55" s="51">
        <v>0</v>
      </c>
      <c r="G55" s="51">
        <v>0</v>
      </c>
    </row>
    <row r="56" spans="1:7" x14ac:dyDescent="0.25">
      <c r="A56" t="s">
        <v>56</v>
      </c>
      <c r="B56" t="s">
        <v>52</v>
      </c>
      <c r="C56">
        <v>1</v>
      </c>
      <c r="D56">
        <v>0</v>
      </c>
      <c r="E56" t="s">
        <v>85</v>
      </c>
      <c r="F56">
        <v>0</v>
      </c>
      <c r="G56" t="s">
        <v>85</v>
      </c>
    </row>
    <row r="57" spans="1:7" x14ac:dyDescent="0.25">
      <c r="A57" t="s">
        <v>57</v>
      </c>
      <c r="B57" t="s">
        <v>52</v>
      </c>
      <c r="C57">
        <v>5</v>
      </c>
      <c r="D57">
        <v>1188.6199999999999</v>
      </c>
      <c r="E57">
        <v>7</v>
      </c>
      <c r="F57">
        <v>1702.02</v>
      </c>
      <c r="G57">
        <v>7</v>
      </c>
    </row>
    <row r="58" spans="1:7" x14ac:dyDescent="0.25">
      <c r="A58" t="s">
        <v>58</v>
      </c>
      <c r="B58" t="s">
        <v>58</v>
      </c>
      <c r="C58">
        <v>1</v>
      </c>
      <c r="D58">
        <v>100</v>
      </c>
      <c r="E58">
        <v>45</v>
      </c>
      <c r="F58">
        <v>100</v>
      </c>
      <c r="G58">
        <v>87</v>
      </c>
    </row>
    <row r="59" spans="1:7" x14ac:dyDescent="0.25">
      <c r="A59" s="51" t="s">
        <v>59</v>
      </c>
      <c r="B59" t="s">
        <v>58</v>
      </c>
      <c r="C59" s="51">
        <v>0</v>
      </c>
      <c r="D59" s="51">
        <v>0</v>
      </c>
      <c r="E59" s="51">
        <v>0</v>
      </c>
      <c r="F59" s="51">
        <v>0</v>
      </c>
      <c r="G59" s="51">
        <v>0</v>
      </c>
    </row>
    <row r="60" spans="1:7" x14ac:dyDescent="0.25">
      <c r="A60" t="s">
        <v>60</v>
      </c>
      <c r="B60" t="s">
        <v>61</v>
      </c>
      <c r="C60">
        <v>12</v>
      </c>
      <c r="D60">
        <v>5.89</v>
      </c>
      <c r="E60">
        <v>112</v>
      </c>
      <c r="F60">
        <v>28.45</v>
      </c>
      <c r="G60">
        <v>136</v>
      </c>
    </row>
    <row r="61" spans="1:7" x14ac:dyDescent="0.25">
      <c r="A61" s="51" t="s">
        <v>62</v>
      </c>
      <c r="B61" t="s">
        <v>61</v>
      </c>
      <c r="C61" s="51">
        <v>0</v>
      </c>
      <c r="D61" s="51">
        <v>0</v>
      </c>
      <c r="E61" s="51">
        <v>0</v>
      </c>
      <c r="F61" s="51">
        <v>0</v>
      </c>
      <c r="G61" s="51">
        <v>0</v>
      </c>
    </row>
    <row r="62" spans="1:7" x14ac:dyDescent="0.25">
      <c r="A62" t="s">
        <v>63</v>
      </c>
      <c r="B62" t="s">
        <v>61</v>
      </c>
      <c r="C62">
        <v>9</v>
      </c>
      <c r="D62">
        <v>89.68</v>
      </c>
      <c r="E62">
        <v>183</v>
      </c>
      <c r="F62">
        <v>65.7</v>
      </c>
      <c r="G62">
        <v>180</v>
      </c>
    </row>
    <row r="63" spans="1:7" x14ac:dyDescent="0.25">
      <c r="A63" s="51" t="s">
        <v>64</v>
      </c>
      <c r="B63" t="s">
        <v>61</v>
      </c>
      <c r="C63" s="51">
        <v>0</v>
      </c>
      <c r="D63" s="51">
        <v>0</v>
      </c>
      <c r="E63" s="51">
        <v>0</v>
      </c>
      <c r="F63" s="51">
        <v>0</v>
      </c>
      <c r="G63" s="51">
        <v>0</v>
      </c>
    </row>
    <row r="64" spans="1:7" x14ac:dyDescent="0.25">
      <c r="A64" t="s">
        <v>65</v>
      </c>
      <c r="B64" t="s">
        <v>61</v>
      </c>
      <c r="C64">
        <v>11</v>
      </c>
      <c r="D64">
        <v>9.98</v>
      </c>
      <c r="E64">
        <v>125</v>
      </c>
      <c r="F64">
        <v>6.68</v>
      </c>
      <c r="G64">
        <v>125</v>
      </c>
    </row>
    <row r="65" spans="1:7" x14ac:dyDescent="0.25">
      <c r="A65" s="51" t="s">
        <v>66</v>
      </c>
      <c r="B65" t="s">
        <v>61</v>
      </c>
      <c r="C65" s="51">
        <v>0</v>
      </c>
      <c r="D65" s="51">
        <v>0</v>
      </c>
      <c r="E65" s="51">
        <v>0</v>
      </c>
      <c r="F65" s="51">
        <v>0</v>
      </c>
      <c r="G65" s="51">
        <v>0</v>
      </c>
    </row>
    <row r="66" spans="1:7" x14ac:dyDescent="0.25">
      <c r="A66" t="s">
        <v>67</v>
      </c>
      <c r="B66" t="s">
        <v>61</v>
      </c>
      <c r="C66">
        <v>9</v>
      </c>
      <c r="D66">
        <v>33.92</v>
      </c>
      <c r="E66">
        <v>100</v>
      </c>
      <c r="F66">
        <v>79.239999999999995</v>
      </c>
      <c r="G66">
        <v>100</v>
      </c>
    </row>
    <row r="67" spans="1:7" x14ac:dyDescent="0.25">
      <c r="A67" s="51" t="s">
        <v>68</v>
      </c>
      <c r="B67" t="s">
        <v>61</v>
      </c>
      <c r="C67" s="51">
        <v>0</v>
      </c>
      <c r="D67" s="51">
        <v>0</v>
      </c>
      <c r="E67" s="51">
        <v>0</v>
      </c>
      <c r="F67" s="51">
        <v>0</v>
      </c>
      <c r="G67" s="51">
        <v>0</v>
      </c>
    </row>
    <row r="68" spans="1:7" x14ac:dyDescent="0.25">
      <c r="A68" t="s">
        <v>69</v>
      </c>
      <c r="B68" t="s">
        <v>61</v>
      </c>
      <c r="C68">
        <v>9</v>
      </c>
      <c r="D68">
        <v>19.690000000000001</v>
      </c>
      <c r="E68">
        <v>156</v>
      </c>
      <c r="F68">
        <v>47.03</v>
      </c>
      <c r="G68">
        <v>157</v>
      </c>
    </row>
    <row r="69" spans="1:7" x14ac:dyDescent="0.25">
      <c r="A69" s="51" t="s">
        <v>70</v>
      </c>
      <c r="B69" t="s">
        <v>61</v>
      </c>
      <c r="C69" s="51">
        <v>0</v>
      </c>
      <c r="D69" s="51">
        <v>0</v>
      </c>
      <c r="E69" s="51">
        <v>0</v>
      </c>
      <c r="F69" s="51">
        <v>0</v>
      </c>
      <c r="G69" s="51">
        <v>0</v>
      </c>
    </row>
    <row r="70" spans="1:7" x14ac:dyDescent="0.25">
      <c r="A70" t="s">
        <v>71</v>
      </c>
      <c r="B70" t="s">
        <v>72</v>
      </c>
      <c r="C70">
        <v>10</v>
      </c>
      <c r="D70">
        <v>83.25</v>
      </c>
      <c r="E70">
        <v>132</v>
      </c>
      <c r="F70">
        <v>90.08</v>
      </c>
      <c r="G70">
        <v>239</v>
      </c>
    </row>
    <row r="71" spans="1:7" x14ac:dyDescent="0.25">
      <c r="A71" s="51" t="s">
        <v>73</v>
      </c>
      <c r="B71" t="s">
        <v>72</v>
      </c>
      <c r="C71" s="51">
        <v>0</v>
      </c>
      <c r="D71" s="51">
        <v>0</v>
      </c>
      <c r="E71" s="51">
        <v>0</v>
      </c>
      <c r="F71" s="51">
        <v>0</v>
      </c>
      <c r="G71" s="51">
        <v>0</v>
      </c>
    </row>
    <row r="72" spans="1:7" x14ac:dyDescent="0.25">
      <c r="A72" t="s">
        <v>74</v>
      </c>
      <c r="B72" t="s">
        <v>72</v>
      </c>
      <c r="C72">
        <v>11</v>
      </c>
      <c r="D72">
        <v>27.58</v>
      </c>
      <c r="E72">
        <v>278</v>
      </c>
      <c r="F72">
        <v>79.010000000000005</v>
      </c>
      <c r="G72">
        <v>432</v>
      </c>
    </row>
    <row r="73" spans="1:7" x14ac:dyDescent="0.25">
      <c r="A73" s="51" t="s">
        <v>75</v>
      </c>
      <c r="B73" t="s">
        <v>72</v>
      </c>
      <c r="C73" s="51">
        <v>0</v>
      </c>
      <c r="D73" s="51">
        <v>0</v>
      </c>
      <c r="E73" s="51">
        <v>0</v>
      </c>
      <c r="F73" s="51">
        <v>0</v>
      </c>
      <c r="G73" s="51">
        <v>0</v>
      </c>
    </row>
    <row r="74" spans="1:7" x14ac:dyDescent="0.25">
      <c r="A74" t="s">
        <v>76</v>
      </c>
      <c r="B74" t="s">
        <v>72</v>
      </c>
      <c r="C74">
        <v>10</v>
      </c>
      <c r="D74">
        <v>74.45</v>
      </c>
      <c r="E74">
        <v>182</v>
      </c>
      <c r="F74">
        <v>99.25</v>
      </c>
      <c r="G74">
        <v>182</v>
      </c>
    </row>
    <row r="75" spans="1:7" x14ac:dyDescent="0.25">
      <c r="A75" s="51" t="s">
        <v>77</v>
      </c>
      <c r="B75" t="s">
        <v>72</v>
      </c>
      <c r="C75" s="51">
        <v>0</v>
      </c>
      <c r="D75" s="51">
        <v>0</v>
      </c>
      <c r="E75" s="51">
        <v>0</v>
      </c>
      <c r="F75" s="51">
        <v>0</v>
      </c>
      <c r="G75" s="51">
        <v>0</v>
      </c>
    </row>
  </sheetData>
  <sortState ref="A4:G75">
    <sortCondition ref="B4:B75"/>
    <sortCondition ref="A4:A75"/>
  </sortState>
  <mergeCells count="2">
    <mergeCell ref="D1:E1"/>
    <mergeCell ref="F1:G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5"/>
  <sheetViews>
    <sheetView topLeftCell="A7" workbookViewId="0">
      <selection activeCell="C41" sqref="C41:G41"/>
    </sheetView>
  </sheetViews>
  <sheetFormatPr defaultRowHeight="15" x14ac:dyDescent="0.25"/>
  <cols>
    <col min="1" max="1" width="42.28515625" customWidth="1"/>
    <col min="2" max="2" width="0.7109375" customWidth="1"/>
  </cols>
  <sheetData>
    <row r="1" spans="1:7" ht="15" customHeight="1" x14ac:dyDescent="0.25">
      <c r="D1" s="118" t="s">
        <v>83</v>
      </c>
      <c r="E1" s="118"/>
      <c r="F1" s="118" t="s">
        <v>84</v>
      </c>
      <c r="G1" s="118"/>
    </row>
    <row r="2" spans="1:7" ht="45.75" thickBot="1" x14ac:dyDescent="0.3">
      <c r="A2" s="1" t="s">
        <v>78</v>
      </c>
      <c r="B2" s="1" t="s">
        <v>79</v>
      </c>
      <c r="C2" s="2" t="s">
        <v>80</v>
      </c>
      <c r="D2" s="2" t="s">
        <v>81</v>
      </c>
      <c r="E2" s="2" t="s">
        <v>82</v>
      </c>
      <c r="F2" s="2" t="s">
        <v>81</v>
      </c>
      <c r="G2" s="2" t="s">
        <v>82</v>
      </c>
    </row>
    <row r="3" spans="1:7" x14ac:dyDescent="0.25">
      <c r="A3" s="29"/>
      <c r="B3" s="29"/>
      <c r="C3" s="30" t="s">
        <v>113</v>
      </c>
      <c r="D3" s="30" t="s">
        <v>112</v>
      </c>
      <c r="E3" s="30" t="s">
        <v>114</v>
      </c>
      <c r="F3" s="30" t="s">
        <v>112</v>
      </c>
      <c r="G3" s="30" t="s">
        <v>114</v>
      </c>
    </row>
    <row r="4" spans="1:7" x14ac:dyDescent="0.25">
      <c r="A4" t="s">
        <v>11</v>
      </c>
      <c r="B4" t="s">
        <v>86</v>
      </c>
      <c r="C4">
        <v>4</v>
      </c>
      <c r="D4">
        <v>75.069999999999993</v>
      </c>
      <c r="E4">
        <v>71</v>
      </c>
      <c r="F4">
        <v>90</v>
      </c>
      <c r="G4">
        <v>61</v>
      </c>
    </row>
    <row r="5" spans="1:7" x14ac:dyDescent="0.25">
      <c r="A5" t="s">
        <v>16</v>
      </c>
      <c r="B5" t="s">
        <v>86</v>
      </c>
      <c r="C5">
        <v>3</v>
      </c>
      <c r="D5">
        <v>31.57</v>
      </c>
      <c r="E5">
        <v>154</v>
      </c>
      <c r="F5">
        <v>42.46</v>
      </c>
      <c r="G5">
        <v>154</v>
      </c>
    </row>
    <row r="6" spans="1:7" x14ac:dyDescent="0.25">
      <c r="A6" s="51" t="s">
        <v>17</v>
      </c>
      <c r="B6" s="51" t="s">
        <v>86</v>
      </c>
      <c r="C6" s="51">
        <v>0</v>
      </c>
      <c r="D6" s="51">
        <v>0</v>
      </c>
      <c r="E6" s="51">
        <v>0</v>
      </c>
      <c r="F6" s="51">
        <v>0</v>
      </c>
      <c r="G6" s="51">
        <v>0</v>
      </c>
    </row>
    <row r="7" spans="1:7" x14ac:dyDescent="0.25">
      <c r="A7" t="s">
        <v>20</v>
      </c>
      <c r="B7" t="s">
        <v>86</v>
      </c>
      <c r="C7">
        <v>4</v>
      </c>
      <c r="D7">
        <v>5.93</v>
      </c>
      <c r="E7">
        <v>20</v>
      </c>
      <c r="F7">
        <v>5.86</v>
      </c>
      <c r="G7">
        <v>20</v>
      </c>
    </row>
    <row r="8" spans="1:7" x14ac:dyDescent="0.25">
      <c r="A8" t="s">
        <v>24</v>
      </c>
      <c r="B8" t="s">
        <v>86</v>
      </c>
      <c r="C8">
        <v>4</v>
      </c>
      <c r="D8">
        <v>5.32</v>
      </c>
      <c r="E8">
        <v>45</v>
      </c>
      <c r="F8">
        <v>19.96</v>
      </c>
      <c r="G8">
        <v>45</v>
      </c>
    </row>
    <row r="9" spans="1:7" x14ac:dyDescent="0.25">
      <c r="A9" t="s">
        <v>25</v>
      </c>
      <c r="B9" t="s">
        <v>86</v>
      </c>
      <c r="C9">
        <v>4</v>
      </c>
      <c r="D9">
        <v>199.5</v>
      </c>
      <c r="E9">
        <v>62</v>
      </c>
      <c r="F9">
        <v>200.12</v>
      </c>
      <c r="G9">
        <v>50</v>
      </c>
    </row>
    <row r="10" spans="1:7" x14ac:dyDescent="0.25">
      <c r="A10" s="51" t="s">
        <v>26</v>
      </c>
      <c r="B10" t="s">
        <v>86</v>
      </c>
      <c r="C10" s="51">
        <v>0</v>
      </c>
      <c r="D10" s="51">
        <v>0</v>
      </c>
      <c r="E10" s="51">
        <v>0</v>
      </c>
      <c r="F10" s="51">
        <v>0</v>
      </c>
      <c r="G10" s="51">
        <v>0</v>
      </c>
    </row>
    <row r="11" spans="1:7" x14ac:dyDescent="0.25">
      <c r="A11" t="s">
        <v>27</v>
      </c>
      <c r="B11" t="s">
        <v>86</v>
      </c>
      <c r="C11">
        <v>4</v>
      </c>
      <c r="D11">
        <v>10.02</v>
      </c>
      <c r="E11">
        <v>75</v>
      </c>
      <c r="F11">
        <v>15.01</v>
      </c>
      <c r="G11">
        <v>75</v>
      </c>
    </row>
    <row r="12" spans="1:7" x14ac:dyDescent="0.25">
      <c r="A12" t="s">
        <v>30</v>
      </c>
      <c r="B12" t="s">
        <v>86</v>
      </c>
      <c r="C12">
        <v>4</v>
      </c>
      <c r="D12">
        <v>21.6</v>
      </c>
      <c r="E12">
        <v>15</v>
      </c>
      <c r="F12">
        <v>22.82</v>
      </c>
      <c r="G12">
        <v>13</v>
      </c>
    </row>
    <row r="13" spans="1:7" x14ac:dyDescent="0.25">
      <c r="A13" t="s">
        <v>32</v>
      </c>
      <c r="B13" t="s">
        <v>86</v>
      </c>
      <c r="C13">
        <v>4</v>
      </c>
      <c r="D13">
        <v>5.1100000000000003</v>
      </c>
      <c r="E13">
        <v>24</v>
      </c>
      <c r="F13">
        <v>5.3</v>
      </c>
      <c r="G13">
        <v>24</v>
      </c>
    </row>
    <row r="14" spans="1:7" x14ac:dyDescent="0.25">
      <c r="A14" t="s">
        <v>39</v>
      </c>
      <c r="B14" t="s">
        <v>86</v>
      </c>
      <c r="C14">
        <v>4</v>
      </c>
      <c r="D14">
        <v>94.87</v>
      </c>
      <c r="E14">
        <v>27</v>
      </c>
      <c r="F14">
        <v>94.96</v>
      </c>
      <c r="G14">
        <v>35</v>
      </c>
    </row>
    <row r="15" spans="1:7" x14ac:dyDescent="0.25">
      <c r="A15" t="s">
        <v>0</v>
      </c>
      <c r="B15" t="s">
        <v>1</v>
      </c>
      <c r="C15">
        <v>4</v>
      </c>
      <c r="D15">
        <v>17.54</v>
      </c>
      <c r="E15">
        <v>36</v>
      </c>
      <c r="F15">
        <v>44.92</v>
      </c>
      <c r="G15">
        <v>36</v>
      </c>
    </row>
    <row r="16" spans="1:7" x14ac:dyDescent="0.25">
      <c r="A16" t="s">
        <v>2</v>
      </c>
      <c r="B16" t="s">
        <v>1</v>
      </c>
      <c r="C16">
        <v>15</v>
      </c>
      <c r="D16">
        <v>88.18</v>
      </c>
      <c r="E16">
        <v>55</v>
      </c>
      <c r="F16">
        <v>93.79</v>
      </c>
      <c r="G16">
        <v>63</v>
      </c>
    </row>
    <row r="17" spans="1:7" x14ac:dyDescent="0.25">
      <c r="A17" t="s">
        <v>3</v>
      </c>
      <c r="B17" t="s">
        <v>1</v>
      </c>
      <c r="C17">
        <v>14</v>
      </c>
      <c r="D17">
        <v>82.41</v>
      </c>
      <c r="E17">
        <v>81</v>
      </c>
      <c r="F17">
        <v>89.38</v>
      </c>
      <c r="G17">
        <v>101</v>
      </c>
    </row>
    <row r="18" spans="1:7" x14ac:dyDescent="0.25">
      <c r="A18" s="51" t="s">
        <v>4</v>
      </c>
      <c r="B18" t="s">
        <v>1</v>
      </c>
      <c r="C18" s="51">
        <v>0</v>
      </c>
      <c r="D18" s="51">
        <v>0</v>
      </c>
      <c r="E18" s="51">
        <v>0</v>
      </c>
      <c r="F18" s="51">
        <v>0</v>
      </c>
      <c r="G18" s="51">
        <v>0</v>
      </c>
    </row>
    <row r="19" spans="1:7" x14ac:dyDescent="0.25">
      <c r="A19" t="s">
        <v>5</v>
      </c>
      <c r="B19" t="s">
        <v>1</v>
      </c>
      <c r="C19">
        <v>19</v>
      </c>
      <c r="D19">
        <v>89.64</v>
      </c>
      <c r="E19">
        <v>98</v>
      </c>
      <c r="F19">
        <v>99.87</v>
      </c>
      <c r="G19">
        <v>125</v>
      </c>
    </row>
    <row r="20" spans="1:7" x14ac:dyDescent="0.25">
      <c r="A20" s="51" t="s">
        <v>6</v>
      </c>
      <c r="B20" t="s">
        <v>1</v>
      </c>
      <c r="C20" s="51">
        <v>0</v>
      </c>
      <c r="D20" s="51">
        <v>0</v>
      </c>
      <c r="E20" s="51">
        <v>0</v>
      </c>
      <c r="F20" s="51">
        <v>0</v>
      </c>
      <c r="G20" s="51">
        <v>0</v>
      </c>
    </row>
    <row r="21" spans="1:7" x14ac:dyDescent="0.25">
      <c r="A21" t="s">
        <v>7</v>
      </c>
      <c r="B21" t="s">
        <v>1</v>
      </c>
      <c r="C21">
        <v>4</v>
      </c>
      <c r="D21">
        <v>89.92</v>
      </c>
      <c r="E21">
        <v>25</v>
      </c>
      <c r="F21">
        <v>89.92</v>
      </c>
      <c r="G21">
        <v>25</v>
      </c>
    </row>
    <row r="22" spans="1:7" x14ac:dyDescent="0.25">
      <c r="A22" t="s">
        <v>8</v>
      </c>
      <c r="B22" t="s">
        <v>1</v>
      </c>
      <c r="C22">
        <v>4</v>
      </c>
      <c r="D22">
        <v>19.95</v>
      </c>
      <c r="E22">
        <v>25</v>
      </c>
      <c r="F22">
        <v>24.87</v>
      </c>
      <c r="G22">
        <v>25</v>
      </c>
    </row>
    <row r="23" spans="1:7" x14ac:dyDescent="0.25">
      <c r="A23" t="s">
        <v>9</v>
      </c>
      <c r="B23" t="s">
        <v>1</v>
      </c>
      <c r="C23">
        <v>10</v>
      </c>
      <c r="D23">
        <v>79.540000000000006</v>
      </c>
      <c r="E23">
        <v>22</v>
      </c>
      <c r="F23">
        <v>89.07</v>
      </c>
      <c r="G23">
        <v>24</v>
      </c>
    </row>
    <row r="24" spans="1:7" x14ac:dyDescent="0.25">
      <c r="A24" s="51" t="s">
        <v>10</v>
      </c>
      <c r="B24" t="s">
        <v>1</v>
      </c>
      <c r="C24" s="51">
        <v>0</v>
      </c>
      <c r="D24" s="51">
        <v>0</v>
      </c>
      <c r="E24" s="51">
        <v>0</v>
      </c>
      <c r="F24" s="51">
        <v>0</v>
      </c>
      <c r="G24" s="51">
        <v>0</v>
      </c>
    </row>
    <row r="25" spans="1:7" x14ac:dyDescent="0.25">
      <c r="A25" t="s">
        <v>13</v>
      </c>
      <c r="B25" t="s">
        <v>12</v>
      </c>
      <c r="C25">
        <v>14</v>
      </c>
      <c r="D25">
        <v>0</v>
      </c>
      <c r="E25">
        <v>35</v>
      </c>
      <c r="F25">
        <v>0</v>
      </c>
      <c r="G25">
        <v>35</v>
      </c>
    </row>
    <row r="26" spans="1:7" x14ac:dyDescent="0.25">
      <c r="A26" t="s">
        <v>14</v>
      </c>
      <c r="B26" t="s">
        <v>12</v>
      </c>
      <c r="C26">
        <v>4</v>
      </c>
      <c r="D26">
        <v>23.01</v>
      </c>
      <c r="E26">
        <v>5</v>
      </c>
      <c r="F26">
        <v>25.01</v>
      </c>
      <c r="G26">
        <v>5</v>
      </c>
    </row>
    <row r="27" spans="1:7" x14ac:dyDescent="0.25">
      <c r="A27" t="s">
        <v>15</v>
      </c>
      <c r="B27" t="s">
        <v>12</v>
      </c>
      <c r="C27">
        <v>3</v>
      </c>
    </row>
    <row r="28" spans="1:7" x14ac:dyDescent="0.25">
      <c r="A28" t="s">
        <v>18</v>
      </c>
      <c r="B28" t="s">
        <v>12</v>
      </c>
      <c r="C28">
        <v>4</v>
      </c>
      <c r="D28">
        <v>24.93</v>
      </c>
      <c r="E28">
        <v>12</v>
      </c>
      <c r="F28">
        <v>24.93</v>
      </c>
      <c r="G28">
        <v>12</v>
      </c>
    </row>
    <row r="29" spans="1:7" x14ac:dyDescent="0.25">
      <c r="A29" t="s">
        <v>19</v>
      </c>
      <c r="B29" t="s">
        <v>12</v>
      </c>
      <c r="C29">
        <v>4</v>
      </c>
      <c r="D29">
        <v>1.79</v>
      </c>
      <c r="E29">
        <v>11</v>
      </c>
      <c r="F29">
        <v>2.16</v>
      </c>
      <c r="G29">
        <v>11</v>
      </c>
    </row>
    <row r="30" spans="1:7" x14ac:dyDescent="0.25">
      <c r="A30" t="s">
        <v>21</v>
      </c>
      <c r="B30" t="s">
        <v>12</v>
      </c>
      <c r="C30">
        <v>4</v>
      </c>
      <c r="D30">
        <v>10.68</v>
      </c>
      <c r="E30">
        <v>125</v>
      </c>
      <c r="F30">
        <v>16.84</v>
      </c>
      <c r="G30">
        <v>125</v>
      </c>
    </row>
    <row r="31" spans="1:7" x14ac:dyDescent="0.25">
      <c r="A31" t="s">
        <v>22</v>
      </c>
      <c r="B31" t="s">
        <v>12</v>
      </c>
      <c r="C31">
        <v>4</v>
      </c>
      <c r="D31">
        <v>48.96</v>
      </c>
      <c r="E31">
        <v>26</v>
      </c>
      <c r="F31">
        <v>49.67</v>
      </c>
      <c r="G31">
        <v>26</v>
      </c>
    </row>
    <row r="32" spans="1:7" x14ac:dyDescent="0.25">
      <c r="A32" t="s">
        <v>23</v>
      </c>
      <c r="B32" t="s">
        <v>12</v>
      </c>
      <c r="C32">
        <v>4</v>
      </c>
      <c r="D32">
        <v>10</v>
      </c>
      <c r="E32">
        <v>125</v>
      </c>
      <c r="F32">
        <v>13</v>
      </c>
      <c r="G32">
        <v>125</v>
      </c>
    </row>
    <row r="33" spans="1:7" x14ac:dyDescent="0.25">
      <c r="A33" t="s">
        <v>28</v>
      </c>
      <c r="B33" t="s">
        <v>12</v>
      </c>
      <c r="C33">
        <v>7</v>
      </c>
      <c r="D33">
        <v>5.85</v>
      </c>
      <c r="E33">
        <v>188</v>
      </c>
      <c r="F33">
        <v>7.54</v>
      </c>
      <c r="G33">
        <v>188</v>
      </c>
    </row>
    <row r="34" spans="1:7" x14ac:dyDescent="0.25">
      <c r="A34" t="s">
        <v>29</v>
      </c>
      <c r="B34" t="s">
        <v>12</v>
      </c>
      <c r="C34">
        <v>7</v>
      </c>
      <c r="D34">
        <v>147.63</v>
      </c>
      <c r="E34">
        <v>92</v>
      </c>
      <c r="F34">
        <v>149.80000000000001</v>
      </c>
      <c r="G34">
        <v>179</v>
      </c>
    </row>
    <row r="35" spans="1:7" x14ac:dyDescent="0.25">
      <c r="A35" t="s">
        <v>31</v>
      </c>
      <c r="B35" t="s">
        <v>12</v>
      </c>
      <c r="C35">
        <v>7</v>
      </c>
      <c r="D35">
        <v>1.69</v>
      </c>
      <c r="E35">
        <v>316</v>
      </c>
      <c r="F35">
        <v>0.41</v>
      </c>
      <c r="G35">
        <v>313</v>
      </c>
    </row>
    <row r="36" spans="1:7" x14ac:dyDescent="0.25">
      <c r="A36" t="s">
        <v>33</v>
      </c>
      <c r="B36" t="s">
        <v>12</v>
      </c>
      <c r="C36">
        <v>4</v>
      </c>
      <c r="D36">
        <v>48.03</v>
      </c>
      <c r="E36">
        <v>126</v>
      </c>
      <c r="F36">
        <v>49.99</v>
      </c>
      <c r="G36">
        <v>126</v>
      </c>
    </row>
    <row r="37" spans="1:7" x14ac:dyDescent="0.25">
      <c r="A37" t="s">
        <v>34</v>
      </c>
      <c r="B37" t="s">
        <v>12</v>
      </c>
      <c r="C37">
        <v>10</v>
      </c>
      <c r="D37">
        <v>69.5</v>
      </c>
      <c r="E37">
        <v>75</v>
      </c>
      <c r="F37">
        <v>80.58</v>
      </c>
      <c r="G37">
        <v>100</v>
      </c>
    </row>
    <row r="38" spans="1:7" x14ac:dyDescent="0.25">
      <c r="A38" s="51" t="s">
        <v>35</v>
      </c>
      <c r="B38" t="s">
        <v>12</v>
      </c>
      <c r="C38" s="51">
        <v>0</v>
      </c>
      <c r="D38" s="51">
        <v>0</v>
      </c>
      <c r="E38" s="51">
        <v>0</v>
      </c>
      <c r="F38" s="51">
        <v>0</v>
      </c>
      <c r="G38" s="51">
        <v>0</v>
      </c>
    </row>
    <row r="39" spans="1:7" x14ac:dyDescent="0.25">
      <c r="A39" t="s">
        <v>36</v>
      </c>
      <c r="B39" t="s">
        <v>12</v>
      </c>
      <c r="C39">
        <v>4</v>
      </c>
      <c r="D39">
        <v>6.24</v>
      </c>
      <c r="E39">
        <v>100</v>
      </c>
      <c r="F39">
        <v>37</v>
      </c>
      <c r="G39">
        <v>100</v>
      </c>
    </row>
    <row r="40" spans="1:7" x14ac:dyDescent="0.25">
      <c r="A40" t="s">
        <v>37</v>
      </c>
      <c r="B40" t="s">
        <v>12</v>
      </c>
      <c r="C40">
        <v>10</v>
      </c>
      <c r="D40">
        <v>3.86</v>
      </c>
      <c r="E40">
        <v>2</v>
      </c>
      <c r="F40">
        <v>51.99</v>
      </c>
      <c r="G40">
        <v>2</v>
      </c>
    </row>
    <row r="41" spans="1:7" x14ac:dyDescent="0.25">
      <c r="A41" t="s">
        <v>38</v>
      </c>
      <c r="B41" t="s">
        <v>12</v>
      </c>
      <c r="C41" s="51">
        <v>0</v>
      </c>
      <c r="D41" s="51">
        <v>0</v>
      </c>
      <c r="E41" s="51">
        <v>0</v>
      </c>
      <c r="F41" s="51">
        <v>0</v>
      </c>
      <c r="G41" s="51">
        <v>0</v>
      </c>
    </row>
    <row r="42" spans="1:7" x14ac:dyDescent="0.25">
      <c r="A42" t="s">
        <v>40</v>
      </c>
      <c r="B42" t="s">
        <v>41</v>
      </c>
      <c r="C42">
        <v>13</v>
      </c>
      <c r="D42">
        <v>1.69</v>
      </c>
      <c r="E42">
        <v>91</v>
      </c>
      <c r="F42">
        <v>22.29</v>
      </c>
      <c r="G42">
        <v>57</v>
      </c>
    </row>
    <row r="43" spans="1:7" x14ac:dyDescent="0.25">
      <c r="A43" t="s">
        <v>42</v>
      </c>
      <c r="B43" t="s">
        <v>41</v>
      </c>
      <c r="C43">
        <v>15</v>
      </c>
      <c r="D43" t="s">
        <v>85</v>
      </c>
      <c r="E43" t="s">
        <v>85</v>
      </c>
      <c r="F43">
        <v>3.5</v>
      </c>
      <c r="G43">
        <v>49</v>
      </c>
    </row>
    <row r="44" spans="1:7" x14ac:dyDescent="0.25">
      <c r="A44" t="s">
        <v>43</v>
      </c>
      <c r="B44" t="s">
        <v>41</v>
      </c>
      <c r="C44">
        <v>10</v>
      </c>
      <c r="D44" t="s">
        <v>85</v>
      </c>
      <c r="E44" t="s">
        <v>85</v>
      </c>
      <c r="F44">
        <v>85.49</v>
      </c>
      <c r="G44">
        <v>12</v>
      </c>
    </row>
    <row r="45" spans="1:7" x14ac:dyDescent="0.25">
      <c r="A45" t="s">
        <v>44</v>
      </c>
      <c r="B45" t="s">
        <v>41</v>
      </c>
      <c r="C45">
        <v>25</v>
      </c>
      <c r="D45">
        <v>2</v>
      </c>
      <c r="E45">
        <v>3500</v>
      </c>
      <c r="F45">
        <v>2.74</v>
      </c>
      <c r="G45">
        <v>6800</v>
      </c>
    </row>
    <row r="46" spans="1:7" x14ac:dyDescent="0.25">
      <c r="A46" t="s">
        <v>45</v>
      </c>
      <c r="B46" t="s">
        <v>41</v>
      </c>
      <c r="C46">
        <v>25</v>
      </c>
      <c r="D46">
        <v>14.93</v>
      </c>
      <c r="E46">
        <v>150</v>
      </c>
      <c r="F46">
        <v>10.039999999999999</v>
      </c>
      <c r="G46">
        <v>200</v>
      </c>
    </row>
    <row r="47" spans="1:7" x14ac:dyDescent="0.25">
      <c r="A47" t="s">
        <v>46</v>
      </c>
      <c r="B47" t="s">
        <v>41</v>
      </c>
      <c r="C47">
        <v>12</v>
      </c>
      <c r="D47">
        <v>3.07</v>
      </c>
      <c r="E47">
        <v>1216</v>
      </c>
      <c r="F47">
        <v>9.84</v>
      </c>
      <c r="G47">
        <v>2077</v>
      </c>
    </row>
    <row r="48" spans="1:7" x14ac:dyDescent="0.25">
      <c r="A48" t="s">
        <v>47</v>
      </c>
      <c r="B48" t="s">
        <v>41</v>
      </c>
      <c r="C48">
        <v>15</v>
      </c>
      <c r="D48">
        <v>2.5099999999999998</v>
      </c>
      <c r="E48">
        <v>1883</v>
      </c>
      <c r="F48">
        <v>10.039999999999999</v>
      </c>
      <c r="G48">
        <v>2039</v>
      </c>
    </row>
    <row r="49" spans="1:7" x14ac:dyDescent="0.25">
      <c r="A49" t="s">
        <v>48</v>
      </c>
      <c r="B49" t="s">
        <v>41</v>
      </c>
      <c r="C49">
        <v>20</v>
      </c>
      <c r="D49">
        <v>2.27</v>
      </c>
      <c r="E49">
        <v>1106</v>
      </c>
      <c r="F49">
        <v>9.85</v>
      </c>
      <c r="G49">
        <v>1756</v>
      </c>
    </row>
    <row r="50" spans="1:7" x14ac:dyDescent="0.25">
      <c r="A50" t="s">
        <v>49</v>
      </c>
      <c r="B50" t="s">
        <v>41</v>
      </c>
      <c r="C50">
        <v>20</v>
      </c>
      <c r="D50">
        <v>1.51</v>
      </c>
      <c r="E50">
        <v>2097</v>
      </c>
      <c r="F50">
        <v>10.039999999999999</v>
      </c>
      <c r="G50">
        <v>2095</v>
      </c>
    </row>
    <row r="51" spans="1:7" x14ac:dyDescent="0.25">
      <c r="A51" t="s">
        <v>50</v>
      </c>
      <c r="B51" t="s">
        <v>41</v>
      </c>
      <c r="C51">
        <v>6</v>
      </c>
      <c r="D51">
        <v>0.01</v>
      </c>
      <c r="E51">
        <v>500</v>
      </c>
      <c r="F51">
        <v>0.01</v>
      </c>
      <c r="G51">
        <v>500</v>
      </c>
    </row>
    <row r="52" spans="1:7" x14ac:dyDescent="0.25">
      <c r="A52" t="s">
        <v>51</v>
      </c>
      <c r="B52" t="s">
        <v>52</v>
      </c>
      <c r="C52">
        <v>5</v>
      </c>
      <c r="D52">
        <v>20.62</v>
      </c>
      <c r="E52">
        <v>9</v>
      </c>
      <c r="F52">
        <v>134.94</v>
      </c>
      <c r="G52">
        <v>8</v>
      </c>
    </row>
    <row r="53" spans="1:7" x14ac:dyDescent="0.25">
      <c r="A53" t="s">
        <v>53</v>
      </c>
      <c r="B53" t="s">
        <v>52</v>
      </c>
      <c r="C53">
        <v>5</v>
      </c>
      <c r="D53">
        <v>89.46</v>
      </c>
      <c r="E53">
        <v>30</v>
      </c>
      <c r="F53">
        <v>164.77</v>
      </c>
      <c r="G53">
        <v>22</v>
      </c>
    </row>
    <row r="54" spans="1:7" x14ac:dyDescent="0.25">
      <c r="A54" t="s">
        <v>54</v>
      </c>
      <c r="B54" t="s">
        <v>52</v>
      </c>
      <c r="C54">
        <v>3</v>
      </c>
      <c r="D54">
        <v>35</v>
      </c>
      <c r="E54">
        <v>24</v>
      </c>
      <c r="F54">
        <v>83.33</v>
      </c>
      <c r="G54">
        <v>24</v>
      </c>
    </row>
    <row r="55" spans="1:7" x14ac:dyDescent="0.25">
      <c r="A55" s="51" t="s">
        <v>55</v>
      </c>
      <c r="B55" t="s">
        <v>52</v>
      </c>
      <c r="C55" s="51">
        <v>0</v>
      </c>
      <c r="D55" s="51">
        <v>0</v>
      </c>
      <c r="E55" s="51">
        <v>0</v>
      </c>
      <c r="F55" s="51">
        <v>0</v>
      </c>
      <c r="G55" s="51">
        <v>0</v>
      </c>
    </row>
    <row r="56" spans="1:7" x14ac:dyDescent="0.25">
      <c r="A56" t="s">
        <v>56</v>
      </c>
      <c r="B56" t="s">
        <v>52</v>
      </c>
      <c r="C56">
        <v>1</v>
      </c>
      <c r="D56">
        <v>0</v>
      </c>
      <c r="E56" t="s">
        <v>85</v>
      </c>
      <c r="F56">
        <v>0</v>
      </c>
      <c r="G56" t="s">
        <v>85</v>
      </c>
    </row>
    <row r="57" spans="1:7" x14ac:dyDescent="0.25">
      <c r="A57" t="s">
        <v>57</v>
      </c>
      <c r="B57" t="s">
        <v>52</v>
      </c>
      <c r="C57">
        <v>5</v>
      </c>
      <c r="D57">
        <v>1300.3699999999999</v>
      </c>
      <c r="E57">
        <v>7</v>
      </c>
      <c r="F57">
        <v>1841.07</v>
      </c>
      <c r="G57">
        <v>7</v>
      </c>
    </row>
    <row r="58" spans="1:7" x14ac:dyDescent="0.25">
      <c r="A58" t="s">
        <v>58</v>
      </c>
      <c r="B58" t="s">
        <v>58</v>
      </c>
      <c r="C58">
        <v>1</v>
      </c>
      <c r="D58">
        <v>100</v>
      </c>
      <c r="E58">
        <v>50</v>
      </c>
      <c r="F58">
        <v>100</v>
      </c>
      <c r="G58">
        <v>99</v>
      </c>
    </row>
    <row r="59" spans="1:7" x14ac:dyDescent="0.25">
      <c r="A59" s="51" t="s">
        <v>59</v>
      </c>
      <c r="B59" t="s">
        <v>58</v>
      </c>
      <c r="C59" s="51">
        <v>0</v>
      </c>
      <c r="D59" s="51">
        <v>0</v>
      </c>
      <c r="E59" s="51">
        <v>0</v>
      </c>
      <c r="F59" s="51">
        <v>0</v>
      </c>
      <c r="G59" s="51">
        <v>0</v>
      </c>
    </row>
    <row r="60" spans="1:7" x14ac:dyDescent="0.25">
      <c r="A60" t="s">
        <v>60</v>
      </c>
      <c r="B60" t="s">
        <v>61</v>
      </c>
      <c r="C60">
        <v>12</v>
      </c>
      <c r="D60">
        <v>5.75</v>
      </c>
      <c r="E60">
        <v>109</v>
      </c>
      <c r="F60">
        <v>27.88</v>
      </c>
      <c r="G60">
        <v>135</v>
      </c>
    </row>
    <row r="61" spans="1:7" x14ac:dyDescent="0.25">
      <c r="A61" s="51" t="s">
        <v>62</v>
      </c>
      <c r="B61" t="s">
        <v>61</v>
      </c>
      <c r="C61" s="51">
        <v>0</v>
      </c>
      <c r="D61" s="51">
        <v>0</v>
      </c>
      <c r="E61" s="51">
        <v>0</v>
      </c>
      <c r="F61" s="51">
        <v>0</v>
      </c>
      <c r="G61" s="51">
        <v>0</v>
      </c>
    </row>
    <row r="62" spans="1:7" x14ac:dyDescent="0.25">
      <c r="A62" t="s">
        <v>63</v>
      </c>
      <c r="B62" t="s">
        <v>61</v>
      </c>
      <c r="C62">
        <v>9</v>
      </c>
      <c r="D62">
        <v>89.94</v>
      </c>
      <c r="E62">
        <v>183</v>
      </c>
      <c r="F62">
        <v>67.040000000000006</v>
      </c>
      <c r="G62">
        <v>180</v>
      </c>
    </row>
    <row r="63" spans="1:7" x14ac:dyDescent="0.25">
      <c r="A63" s="51" t="s">
        <v>64</v>
      </c>
      <c r="B63" t="s">
        <v>61</v>
      </c>
      <c r="C63" s="51">
        <v>0</v>
      </c>
      <c r="D63" s="51">
        <v>0</v>
      </c>
      <c r="E63" s="51">
        <v>0</v>
      </c>
      <c r="F63" s="51">
        <v>0</v>
      </c>
      <c r="G63" s="51">
        <v>0</v>
      </c>
    </row>
    <row r="64" spans="1:7" x14ac:dyDescent="0.25">
      <c r="A64" t="s">
        <v>65</v>
      </c>
      <c r="B64" t="s">
        <v>61</v>
      </c>
      <c r="C64">
        <v>11</v>
      </c>
      <c r="D64">
        <v>9.1300000000000008</v>
      </c>
      <c r="E64">
        <v>125</v>
      </c>
      <c r="F64">
        <v>6.14</v>
      </c>
      <c r="G64">
        <v>125</v>
      </c>
    </row>
    <row r="65" spans="1:7" x14ac:dyDescent="0.25">
      <c r="A65" s="51" t="s">
        <v>66</v>
      </c>
      <c r="B65" t="s">
        <v>61</v>
      </c>
      <c r="C65" s="51">
        <v>0</v>
      </c>
      <c r="D65" s="51">
        <v>0</v>
      </c>
      <c r="E65" s="51">
        <v>0</v>
      </c>
      <c r="F65" s="51">
        <v>0</v>
      </c>
      <c r="G65" s="51">
        <v>0</v>
      </c>
    </row>
    <row r="66" spans="1:7" x14ac:dyDescent="0.25">
      <c r="A66" t="s">
        <v>67</v>
      </c>
      <c r="B66" t="s">
        <v>61</v>
      </c>
      <c r="C66">
        <v>9</v>
      </c>
      <c r="D66">
        <v>34.270000000000003</v>
      </c>
      <c r="E66">
        <v>101</v>
      </c>
      <c r="F66">
        <v>79.83</v>
      </c>
      <c r="G66">
        <v>101</v>
      </c>
    </row>
    <row r="67" spans="1:7" x14ac:dyDescent="0.25">
      <c r="A67" s="51" t="s">
        <v>68</v>
      </c>
      <c r="B67" t="s">
        <v>61</v>
      </c>
      <c r="C67" s="51">
        <v>0</v>
      </c>
      <c r="D67" s="51">
        <v>0</v>
      </c>
      <c r="E67" s="51">
        <v>0</v>
      </c>
      <c r="F67" s="51">
        <v>0</v>
      </c>
      <c r="G67" s="51">
        <v>0</v>
      </c>
    </row>
    <row r="68" spans="1:7" x14ac:dyDescent="0.25">
      <c r="A68" t="s">
        <v>69</v>
      </c>
      <c r="B68" t="s">
        <v>61</v>
      </c>
      <c r="C68">
        <v>9</v>
      </c>
      <c r="D68">
        <v>19.79</v>
      </c>
      <c r="E68">
        <v>158</v>
      </c>
      <c r="F68">
        <v>47.42</v>
      </c>
      <c r="G68">
        <v>159</v>
      </c>
    </row>
    <row r="69" spans="1:7" x14ac:dyDescent="0.25">
      <c r="A69" s="51" t="s">
        <v>70</v>
      </c>
      <c r="B69" t="s">
        <v>61</v>
      </c>
      <c r="C69" s="51">
        <v>0</v>
      </c>
      <c r="D69" s="51">
        <v>0</v>
      </c>
      <c r="E69" s="51">
        <v>0</v>
      </c>
      <c r="F69" s="51">
        <v>0</v>
      </c>
      <c r="G69" s="51">
        <v>0</v>
      </c>
    </row>
    <row r="70" spans="1:7" x14ac:dyDescent="0.25">
      <c r="A70" t="s">
        <v>71</v>
      </c>
      <c r="B70" t="s">
        <v>72</v>
      </c>
      <c r="C70">
        <v>10</v>
      </c>
      <c r="D70">
        <v>86.8</v>
      </c>
      <c r="E70">
        <v>127</v>
      </c>
      <c r="F70">
        <v>89.98</v>
      </c>
      <c r="G70">
        <v>236</v>
      </c>
    </row>
    <row r="71" spans="1:7" x14ac:dyDescent="0.25">
      <c r="A71" s="51" t="s">
        <v>73</v>
      </c>
      <c r="B71" t="s">
        <v>72</v>
      </c>
      <c r="C71" s="51">
        <v>0</v>
      </c>
      <c r="D71" s="51">
        <v>0</v>
      </c>
      <c r="E71" s="51">
        <v>0</v>
      </c>
      <c r="F71" s="51">
        <v>0</v>
      </c>
      <c r="G71" s="51">
        <v>0</v>
      </c>
    </row>
    <row r="72" spans="1:7" x14ac:dyDescent="0.25">
      <c r="A72" t="s">
        <v>74</v>
      </c>
      <c r="B72" t="s">
        <v>72</v>
      </c>
      <c r="C72">
        <v>11</v>
      </c>
      <c r="D72">
        <v>27.82</v>
      </c>
      <c r="E72">
        <v>276</v>
      </c>
      <c r="F72">
        <v>79.61</v>
      </c>
      <c r="G72">
        <v>430</v>
      </c>
    </row>
    <row r="73" spans="1:7" x14ac:dyDescent="0.25">
      <c r="A73" s="51" t="s">
        <v>75</v>
      </c>
      <c r="B73" t="s">
        <v>72</v>
      </c>
      <c r="C73" s="51">
        <v>0</v>
      </c>
      <c r="D73" s="51">
        <v>0</v>
      </c>
      <c r="E73" s="51">
        <v>0</v>
      </c>
      <c r="F73" s="51">
        <v>0</v>
      </c>
      <c r="G73" s="51">
        <v>0</v>
      </c>
    </row>
    <row r="74" spans="1:7" x14ac:dyDescent="0.25">
      <c r="A74" t="s">
        <v>76</v>
      </c>
      <c r="B74" t="s">
        <v>72</v>
      </c>
      <c r="C74">
        <v>10</v>
      </c>
      <c r="D74">
        <v>75.459999999999994</v>
      </c>
      <c r="E74">
        <v>182</v>
      </c>
      <c r="F74">
        <v>99.04</v>
      </c>
      <c r="G74">
        <v>181</v>
      </c>
    </row>
    <row r="75" spans="1:7" x14ac:dyDescent="0.25">
      <c r="A75" s="51" t="s">
        <v>77</v>
      </c>
      <c r="B75" t="s">
        <v>72</v>
      </c>
      <c r="C75" s="51">
        <v>0</v>
      </c>
      <c r="D75" s="51">
        <v>0</v>
      </c>
      <c r="E75" s="51">
        <v>0</v>
      </c>
      <c r="F75" s="51">
        <v>0</v>
      </c>
      <c r="G75" s="51">
        <v>0</v>
      </c>
    </row>
  </sheetData>
  <sortState ref="A4:G75">
    <sortCondition ref="B4:B75"/>
    <sortCondition ref="A4:A75"/>
  </sortState>
  <mergeCells count="2">
    <mergeCell ref="D1:E1"/>
    <mergeCell ref="F1:G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2012</vt:lpstr>
      <vt:lpstr>2015</vt:lpstr>
      <vt:lpstr>2020</vt:lpstr>
      <vt:lpstr>2025</vt:lpstr>
      <vt:lpstr>2030</vt:lpstr>
      <vt:lpstr>2035</vt:lpstr>
      <vt:lpstr>2040</vt:lpstr>
      <vt:lpstr>2045</vt:lpstr>
      <vt:lpstr>2050</vt:lpstr>
      <vt:lpstr>udv ownership MB</vt:lpstr>
      <vt:lpstr>udv ownership DB </vt:lpstr>
      <vt:lpstr>Comments </vt:lpstr>
      <vt:lpstr>udv_divergrpMar_April 14_TF</vt:lpstr>
      <vt:lpstr>RES_EFF_copy to SubRes_ </vt:lpstr>
      <vt:lpstr>APP_PROJ_Copy to Scen_Dem</vt:lpstr>
      <vt:lpstr>w</vt: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Kasper Mogensen</dc:creator>
  <cp:lastModifiedBy>Rikke Næraa</cp:lastModifiedBy>
  <dcterms:created xsi:type="dcterms:W3CDTF">2014-02-06T14:47:52Z</dcterms:created>
  <dcterms:modified xsi:type="dcterms:W3CDTF">2015-04-24T19:01:35Z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860850155353546</vt:r8>
  </property>
</Properties>
</file>