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ikkel\TIMES-DK\SubRES_TMPL\"/>
    </mc:Choice>
  </mc:AlternateContent>
  <bookViews>
    <workbookView xWindow="10065" yWindow="105" windowWidth="5040" windowHeight="2430" firstSheet="2" activeTab="4"/>
  </bookViews>
  <sheets>
    <sheet name="LOG" sheetId="25" r:id="rId1"/>
    <sheet name="Intro" sheetId="32" r:id="rId2"/>
    <sheet name="AVA" sheetId="19" r:id="rId3"/>
    <sheet name="LineCapInclUK" sheetId="31" r:id="rId4"/>
    <sheet name="AF" sheetId="28" r:id="rId5"/>
    <sheet name="Deact LineCap" sheetId="22" r:id="rId6"/>
    <sheet name="DATA Linecap and AF" sheetId="29" r:id="rId7"/>
    <sheet name="Udlandsforbindelser" sheetId="27" r:id="rId8"/>
    <sheet name="LineCap RAMSES 2015" sheetId="26" r:id="rId9"/>
  </sheets>
  <externalReferences>
    <externalReference r:id="rId10"/>
    <externalReference r:id="rId11"/>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8">'LineCap RAMSES 2015'!#REF!</definedName>
    <definedName name="_ftnref1" localSheetId="8">'LineCap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62913"/>
</workbook>
</file>

<file path=xl/calcChain.xml><?xml version="1.0" encoding="utf-8"?>
<calcChain xmlns="http://schemas.openxmlformats.org/spreadsheetml/2006/main">
  <c r="G33" i="28" l="1"/>
  <c r="G32" i="28"/>
  <c r="I45" i="28"/>
  <c r="I44" i="28"/>
  <c r="I43" i="28"/>
  <c r="I42" i="28"/>
  <c r="I41" i="28"/>
  <c r="I40" i="28"/>
  <c r="H48" i="29"/>
  <c r="G48" i="29"/>
  <c r="I19" i="31" l="1"/>
  <c r="I18" i="31"/>
  <c r="I29" i="31"/>
  <c r="I28" i="31"/>
  <c r="I39" i="31"/>
  <c r="I38" i="31"/>
  <c r="I49" i="31"/>
  <c r="I48" i="31"/>
  <c r="G48" i="31"/>
  <c r="I17" i="31"/>
  <c r="I16" i="31"/>
  <c r="G16" i="31"/>
  <c r="D5" i="25"/>
  <c r="R14" i="29"/>
  <c r="G62" i="22"/>
  <c r="Q14" i="29"/>
  <c r="G61" i="22"/>
  <c r="G54" i="22"/>
  <c r="G53" i="22"/>
  <c r="G46" i="22"/>
  <c r="G45" i="22"/>
  <c r="G13" i="31"/>
  <c r="I79" i="31"/>
  <c r="I78" i="31"/>
  <c r="I69" i="31"/>
  <c r="I68" i="31"/>
  <c r="I59" i="31"/>
  <c r="I58" i="31"/>
  <c r="G10" i="22"/>
  <c r="I10" i="22"/>
  <c r="G34" i="28"/>
  <c r="D6" i="25"/>
  <c r="D8" i="25"/>
  <c r="D9" i="25"/>
  <c r="D10" i="25"/>
  <c r="D11" i="25"/>
  <c r="I77" i="31"/>
  <c r="I76" i="31"/>
  <c r="I75" i="31"/>
  <c r="I74" i="31"/>
  <c r="I73" i="31"/>
  <c r="I72" i="31"/>
  <c r="I71" i="31"/>
  <c r="I70" i="31"/>
  <c r="I67" i="31"/>
  <c r="I66" i="31"/>
  <c r="I65" i="31"/>
  <c r="I64" i="31"/>
  <c r="I63" i="31"/>
  <c r="I62" i="31"/>
  <c r="I61" i="31"/>
  <c r="I60" i="31"/>
  <c r="I57" i="31"/>
  <c r="I56" i="31"/>
  <c r="I55" i="31"/>
  <c r="I54" i="31"/>
  <c r="I53" i="31"/>
  <c r="I52" i="31"/>
  <c r="I51" i="31"/>
  <c r="I50" i="31"/>
  <c r="I47" i="31"/>
  <c r="I46" i="31"/>
  <c r="I45" i="31"/>
  <c r="I44" i="31"/>
  <c r="I43" i="31"/>
  <c r="I42" i="31"/>
  <c r="I41" i="31"/>
  <c r="I40" i="31"/>
  <c r="I37" i="31"/>
  <c r="I36" i="31"/>
  <c r="I35" i="31"/>
  <c r="I34" i="31"/>
  <c r="I33" i="31"/>
  <c r="I32" i="31"/>
  <c r="I31" i="31"/>
  <c r="I30" i="31"/>
  <c r="I27" i="31"/>
  <c r="G27" i="31"/>
  <c r="I26" i="31"/>
  <c r="G26" i="31"/>
  <c r="I25" i="31"/>
  <c r="G25" i="31"/>
  <c r="F25" i="31"/>
  <c r="I24" i="31"/>
  <c r="G24" i="31"/>
  <c r="F24" i="31"/>
  <c r="I23" i="31"/>
  <c r="G23" i="31"/>
  <c r="F23" i="31"/>
  <c r="I22" i="31"/>
  <c r="G22" i="31"/>
  <c r="F22" i="31"/>
  <c r="I21" i="31"/>
  <c r="G21" i="31"/>
  <c r="I20" i="31"/>
  <c r="G20" i="31"/>
  <c r="I15" i="31"/>
  <c r="G15" i="31"/>
  <c r="F15" i="31"/>
  <c r="I14" i="31"/>
  <c r="G14" i="31"/>
  <c r="F14" i="31"/>
  <c r="I13" i="31"/>
  <c r="F13" i="31"/>
  <c r="I12" i="31"/>
  <c r="G12" i="31"/>
  <c r="F12" i="31"/>
  <c r="I11" i="31"/>
  <c r="G11" i="31"/>
  <c r="I10" i="31"/>
  <c r="G10" i="31"/>
  <c r="F39" i="28"/>
  <c r="F38" i="28"/>
  <c r="F37" i="28"/>
  <c r="F36" i="28"/>
  <c r="G37" i="28"/>
  <c r="G36" i="28"/>
  <c r="G35" i="28"/>
  <c r="G24" i="22"/>
  <c r="G23" i="22"/>
  <c r="G20" i="22"/>
  <c r="G19" i="22"/>
  <c r="G21" i="22"/>
  <c r="G22" i="22"/>
  <c r="F20" i="22"/>
  <c r="F19" i="22"/>
  <c r="U7" i="29"/>
  <c r="E42" i="29"/>
  <c r="F42" i="29"/>
  <c r="I42" i="29"/>
  <c r="J42" i="29"/>
  <c r="K42" i="29"/>
  <c r="L42" i="29"/>
  <c r="D23" i="29"/>
  <c r="D41" i="29"/>
  <c r="E41" i="29"/>
  <c r="F41" i="29"/>
  <c r="I41" i="29"/>
  <c r="J41" i="29"/>
  <c r="K41" i="29"/>
  <c r="L41" i="29"/>
  <c r="C23" i="29"/>
  <c r="C40" i="29"/>
  <c r="E40" i="29"/>
  <c r="E52" i="29"/>
  <c r="G19" i="28"/>
  <c r="F40" i="29"/>
  <c r="F52" i="29"/>
  <c r="G18" i="28"/>
  <c r="I40" i="29"/>
  <c r="J40" i="29"/>
  <c r="J52" i="29"/>
  <c r="F18" i="28"/>
  <c r="K40" i="29"/>
  <c r="L40" i="29"/>
  <c r="F24" i="29"/>
  <c r="E24" i="29"/>
  <c r="L24" i="29"/>
  <c r="L23" i="29"/>
  <c r="K24" i="29"/>
  <c r="K23" i="29"/>
  <c r="J24" i="29"/>
  <c r="J23" i="29"/>
  <c r="I24" i="29"/>
  <c r="I23" i="29"/>
  <c r="H24" i="29"/>
  <c r="G24" i="29"/>
  <c r="F23" i="29"/>
  <c r="E23" i="29"/>
  <c r="D24" i="29"/>
  <c r="C24" i="29"/>
  <c r="H23" i="29"/>
  <c r="H41" i="29"/>
  <c r="D40" i="29"/>
  <c r="F61" i="29"/>
  <c r="E61" i="29"/>
  <c r="D61" i="29"/>
  <c r="D62" i="29"/>
  <c r="C61" i="29"/>
  <c r="C62" i="29"/>
  <c r="C38" i="29"/>
  <c r="Z22" i="29"/>
  <c r="Z23" i="29"/>
  <c r="Z25" i="29"/>
  <c r="Z26" i="29"/>
  <c r="G23" i="29"/>
  <c r="G40" i="29"/>
  <c r="L21" i="29"/>
  <c r="L29" i="29"/>
  <c r="K21" i="29"/>
  <c r="K29" i="29"/>
  <c r="J21" i="29"/>
  <c r="I21" i="29"/>
  <c r="I29" i="29"/>
  <c r="H21" i="29"/>
  <c r="H29" i="29"/>
  <c r="G21" i="29"/>
  <c r="G29" i="29"/>
  <c r="F21" i="29"/>
  <c r="F29" i="29"/>
  <c r="E21" i="29"/>
  <c r="E29" i="29"/>
  <c r="D21" i="29"/>
  <c r="D29" i="29"/>
  <c r="C21" i="29"/>
  <c r="C29" i="29"/>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I21" i="28"/>
  <c r="I20" i="28"/>
  <c r="I19" i="28"/>
  <c r="I18" i="28"/>
  <c r="I17" i="28"/>
  <c r="I16" i="28"/>
  <c r="D12" i="25"/>
  <c r="D13" i="25"/>
  <c r="I52" i="29"/>
  <c r="F19" i="28"/>
  <c r="L52" i="29"/>
  <c r="F20" i="28"/>
  <c r="G41" i="29"/>
  <c r="C41" i="29"/>
  <c r="K52" i="29"/>
  <c r="F21" i="28"/>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AE25" i="29"/>
  <c r="M7" i="29"/>
  <c r="AF25" i="29"/>
  <c r="AI30" i="29"/>
  <c r="C37" i="29"/>
  <c r="C50" i="29"/>
  <c r="D37" i="29"/>
  <c r="E37" i="29"/>
  <c r="E50" i="29"/>
  <c r="F37" i="29"/>
  <c r="F50" i="29"/>
  <c r="I37" i="29"/>
  <c r="I50" i="29"/>
  <c r="J37" i="29"/>
  <c r="J50" i="29"/>
  <c r="K37" i="29"/>
  <c r="K50" i="29"/>
  <c r="L37" i="29"/>
  <c r="L50" i="29"/>
  <c r="G39" i="29"/>
  <c r="F43" i="29"/>
  <c r="I39" i="29"/>
  <c r="L38" i="29"/>
  <c r="E38" i="29"/>
  <c r="L39" i="29"/>
  <c r="K43" i="29"/>
  <c r="G37" i="29"/>
  <c r="G50" i="29"/>
  <c r="H37" i="29"/>
  <c r="H50" i="29"/>
  <c r="G61" i="29"/>
  <c r="H61" i="29"/>
  <c r="K61" i="29"/>
  <c r="L61" i="29"/>
  <c r="C63" i="29"/>
  <c r="D63" i="29"/>
  <c r="I63" i="29"/>
  <c r="J63" i="29"/>
  <c r="M63" i="29"/>
  <c r="M64" i="29"/>
  <c r="N63" i="29"/>
  <c r="N64" i="29"/>
  <c r="E63" i="29"/>
  <c r="C64" i="29"/>
  <c r="I61" i="29"/>
  <c r="L63" i="29"/>
  <c r="M61" i="29"/>
  <c r="K63" i="29"/>
  <c r="F63" i="29"/>
  <c r="D64" i="29"/>
  <c r="J61" i="29"/>
  <c r="G63" i="29"/>
  <c r="D38" i="29"/>
  <c r="D51" i="29"/>
  <c r="C51" i="29"/>
  <c r="H38" i="29"/>
  <c r="H39" i="29"/>
  <c r="L51" i="29"/>
  <c r="G55" i="29"/>
  <c r="G39" i="28" s="1"/>
  <c r="I43" i="29"/>
  <c r="J43" i="29"/>
  <c r="K39" i="29"/>
  <c r="J39" i="29"/>
  <c r="G45" i="29"/>
  <c r="D50" i="29"/>
  <c r="D45" i="29"/>
  <c r="F53" i="29"/>
  <c r="G24" i="28"/>
  <c r="F45" i="29"/>
  <c r="F39" i="29"/>
  <c r="C45" i="29"/>
  <c r="E45" i="29"/>
  <c r="L43" i="29"/>
  <c r="H45" i="29"/>
  <c r="K53" i="29"/>
  <c r="F27" i="28"/>
  <c r="E43" i="29"/>
  <c r="E53" i="29"/>
  <c r="E39" i="29"/>
  <c r="E51" i="29"/>
  <c r="K38" i="29"/>
  <c r="G38" i="29"/>
  <c r="G51" i="29"/>
  <c r="F38" i="29"/>
  <c r="C39" i="29"/>
  <c r="I38" i="29"/>
  <c r="I51" i="29"/>
  <c r="H55" i="29"/>
  <c r="G38" i="28"/>
  <c r="D39" i="29"/>
  <c r="J38" i="29"/>
  <c r="U13" i="27"/>
  <c r="T13" i="27"/>
  <c r="G13" i="27"/>
  <c r="F13" i="27"/>
  <c r="G12" i="27"/>
  <c r="J16" i="29"/>
  <c r="AB32" i="29"/>
  <c r="F12" i="27"/>
  <c r="O11" i="27"/>
  <c r="R15" i="29"/>
  <c r="N11" i="27"/>
  <c r="Q15" i="29"/>
  <c r="G11" i="27"/>
  <c r="F11" i="27"/>
  <c r="I15" i="29"/>
  <c r="U10" i="27"/>
  <c r="T10" i="27"/>
  <c r="Q10" i="27"/>
  <c r="P10" i="27"/>
  <c r="G10" i="27"/>
  <c r="F10" i="27"/>
  <c r="G9" i="27"/>
  <c r="F9" i="27"/>
  <c r="I13" i="29"/>
  <c r="G8" i="27"/>
  <c r="F8" i="27"/>
  <c r="M7" i="27"/>
  <c r="L7" i="27"/>
  <c r="G7" i="27"/>
  <c r="F7" i="27"/>
  <c r="G6" i="27"/>
  <c r="J10" i="29"/>
  <c r="F6" i="27"/>
  <c r="G5" i="27"/>
  <c r="F5" i="27"/>
  <c r="H11" i="27"/>
  <c r="H12" i="27"/>
  <c r="I16" i="29"/>
  <c r="AA32" i="29"/>
  <c r="G33" i="31"/>
  <c r="AA27" i="29"/>
  <c r="I10" i="27"/>
  <c r="K10" i="27"/>
  <c r="N14" i="29"/>
  <c r="J64" i="29"/>
  <c r="J14" i="29"/>
  <c r="W10" i="27"/>
  <c r="Y10" i="27"/>
  <c r="T14" i="29"/>
  <c r="K15" i="29"/>
  <c r="AC31" i="29"/>
  <c r="E54" i="29"/>
  <c r="G31" i="28"/>
  <c r="G25" i="28"/>
  <c r="H5" i="27"/>
  <c r="J5" i="27"/>
  <c r="M9" i="29"/>
  <c r="I9" i="29"/>
  <c r="I6" i="27"/>
  <c r="I9" i="27"/>
  <c r="J13" i="29"/>
  <c r="V10" i="27"/>
  <c r="X10" i="27"/>
  <c r="I12" i="27"/>
  <c r="W13" i="27"/>
  <c r="Y13" i="27"/>
  <c r="T17" i="29"/>
  <c r="G58" i="31"/>
  <c r="H6" i="27"/>
  <c r="I10" i="29"/>
  <c r="I7" i="27"/>
  <c r="J11" i="29"/>
  <c r="AB25" i="29"/>
  <c r="I8" i="27"/>
  <c r="J12" i="29"/>
  <c r="H10" i="27"/>
  <c r="I14" i="29"/>
  <c r="I11" i="27"/>
  <c r="J15" i="29"/>
  <c r="I13" i="27"/>
  <c r="J17" i="29"/>
  <c r="AB33" i="29"/>
  <c r="F64" i="29"/>
  <c r="H46" i="29"/>
  <c r="AB23" i="29"/>
  <c r="V13" i="27"/>
  <c r="X13" i="27"/>
  <c r="I5" i="27"/>
  <c r="J9" i="29"/>
  <c r="H7" i="27"/>
  <c r="I11" i="29"/>
  <c r="AA25" i="29"/>
  <c r="H8" i="27"/>
  <c r="I12" i="29"/>
  <c r="H9" i="27"/>
  <c r="J9" i="27"/>
  <c r="M13" i="29"/>
  <c r="G37" i="31"/>
  <c r="AA31" i="29"/>
  <c r="H13" i="27"/>
  <c r="J13" i="27"/>
  <c r="M17" i="29"/>
  <c r="I17" i="29"/>
  <c r="AA33" i="29"/>
  <c r="H63" i="29"/>
  <c r="N61" i="29"/>
  <c r="J51" i="29"/>
  <c r="I53" i="29"/>
  <c r="F25" i="28"/>
  <c r="J53" i="29"/>
  <c r="L53" i="29"/>
  <c r="H51" i="29"/>
  <c r="K51" i="29"/>
  <c r="F51" i="29"/>
  <c r="K9" i="27"/>
  <c r="N13" i="29"/>
  <c r="O7" i="27"/>
  <c r="K12" i="27"/>
  <c r="N16" i="29"/>
  <c r="K6" i="27"/>
  <c r="N10" i="29"/>
  <c r="Q11" i="27"/>
  <c r="J8" i="27"/>
  <c r="M12" i="29"/>
  <c r="I62" i="29"/>
  <c r="J11" i="27"/>
  <c r="P11" i="27"/>
  <c r="O15" i="29"/>
  <c r="K13" i="27"/>
  <c r="N17" i="29"/>
  <c r="K5" i="27"/>
  <c r="N9" i="29"/>
  <c r="N7" i="27"/>
  <c r="Q11" i="29"/>
  <c r="J10" i="27"/>
  <c r="M14" i="29"/>
  <c r="I64" i="29"/>
  <c r="AI31" i="29"/>
  <c r="O61" i="29"/>
  <c r="E56" i="29"/>
  <c r="K54" i="29"/>
  <c r="F33" i="28"/>
  <c r="F54" i="29"/>
  <c r="G30" i="28"/>
  <c r="F56" i="29"/>
  <c r="K56" i="29"/>
  <c r="D16" i="25"/>
  <c r="I56" i="29"/>
  <c r="L56" i="29"/>
  <c r="F26" i="28"/>
  <c r="C25" i="29"/>
  <c r="AA26" i="29"/>
  <c r="E62" i="29"/>
  <c r="G31" i="31"/>
  <c r="G25" i="29"/>
  <c r="G35" i="31"/>
  <c r="AA30" i="29"/>
  <c r="AA13" i="27"/>
  <c r="X17" i="29"/>
  <c r="G78" i="31"/>
  <c r="V17" i="29"/>
  <c r="G68" i="31"/>
  <c r="AB27" i="29"/>
  <c r="G32" i="31"/>
  <c r="K9" i="29"/>
  <c r="AC22" i="29"/>
  <c r="L14" i="29"/>
  <c r="H64" i="29"/>
  <c r="K16" i="29"/>
  <c r="AC32" i="29"/>
  <c r="M15" i="29"/>
  <c r="AE31" i="29"/>
  <c r="K12" i="29"/>
  <c r="L9" i="29"/>
  <c r="AD22" i="29"/>
  <c r="F34" i="31"/>
  <c r="L17" i="29"/>
  <c r="AD33" i="29"/>
  <c r="K14" i="29"/>
  <c r="G64" i="29"/>
  <c r="L11" i="29"/>
  <c r="AD25" i="29"/>
  <c r="L16" i="29"/>
  <c r="AD32" i="29"/>
  <c r="L13" i="29"/>
  <c r="AD27" i="29"/>
  <c r="G54" i="31"/>
  <c r="S14" i="29"/>
  <c r="K13" i="29"/>
  <c r="AC27" i="29"/>
  <c r="K11" i="29"/>
  <c r="AC25" i="29"/>
  <c r="Z13" i="27"/>
  <c r="W17" i="29"/>
  <c r="G79" i="31"/>
  <c r="U17" i="29"/>
  <c r="G69" i="31"/>
  <c r="L15" i="29"/>
  <c r="AD31" i="29"/>
  <c r="L12" i="29"/>
  <c r="K10" i="29"/>
  <c r="AC23" i="29"/>
  <c r="AA22" i="29"/>
  <c r="F33" i="31"/>
  <c r="G47" i="31"/>
  <c r="AG31" i="29"/>
  <c r="AB30" i="29"/>
  <c r="G34" i="31"/>
  <c r="H25" i="29"/>
  <c r="K11" i="27"/>
  <c r="P15" i="29"/>
  <c r="J54" i="29"/>
  <c r="F30" i="28"/>
  <c r="F24" i="28"/>
  <c r="AB22" i="29"/>
  <c r="F32" i="31"/>
  <c r="K8" i="27"/>
  <c r="N12" i="29"/>
  <c r="J62" i="29"/>
  <c r="V11" i="29"/>
  <c r="R11" i="29"/>
  <c r="J12" i="27"/>
  <c r="M16" i="29"/>
  <c r="AE32" i="29"/>
  <c r="J6" i="27"/>
  <c r="M10" i="29"/>
  <c r="AE23" i="29"/>
  <c r="K17" i="29"/>
  <c r="AC33" i="29"/>
  <c r="S17" i="29"/>
  <c r="G59" i="31"/>
  <c r="G36" i="31"/>
  <c r="AB31" i="29"/>
  <c r="F62" i="29"/>
  <c r="D25" i="29"/>
  <c r="G30" i="31"/>
  <c r="AB26" i="29"/>
  <c r="AA23" i="29"/>
  <c r="F35" i="31"/>
  <c r="Z10" i="27"/>
  <c r="W14" i="29"/>
  <c r="U14" i="29"/>
  <c r="L10" i="29"/>
  <c r="AD23" i="29"/>
  <c r="AA10" i="27"/>
  <c r="X14" i="29"/>
  <c r="V14" i="29"/>
  <c r="E64" i="29"/>
  <c r="G46" i="29"/>
  <c r="P61" i="29"/>
  <c r="J56" i="29"/>
  <c r="L54" i="29"/>
  <c r="F32" i="28"/>
  <c r="I54" i="29"/>
  <c r="F31" i="28"/>
  <c r="L5" i="27"/>
  <c r="AE22" i="29"/>
  <c r="M13" i="27"/>
  <c r="AF33" i="29"/>
  <c r="S11" i="27"/>
  <c r="M12" i="27"/>
  <c r="AF32" i="29"/>
  <c r="M9" i="27"/>
  <c r="AF27" i="29"/>
  <c r="L10" i="27"/>
  <c r="O14" i="29"/>
  <c r="M10" i="27"/>
  <c r="P14" i="29"/>
  <c r="L9" i="27"/>
  <c r="AE27" i="29"/>
  <c r="R11" i="27"/>
  <c r="P7" i="27"/>
  <c r="W11" i="29"/>
  <c r="AI25" i="29"/>
  <c r="M5" i="27"/>
  <c r="AF22" i="29"/>
  <c r="L8" i="27"/>
  <c r="M6" i="27"/>
  <c r="AF23" i="29"/>
  <c r="L13" i="27"/>
  <c r="AE33" i="29"/>
  <c r="AC30" i="29"/>
  <c r="AD30" i="29"/>
  <c r="Q7" i="27"/>
  <c r="X11" i="29"/>
  <c r="L12" i="27"/>
  <c r="AG30" i="29"/>
  <c r="G45" i="31"/>
  <c r="K64" i="29"/>
  <c r="G64" i="31"/>
  <c r="H42" i="29"/>
  <c r="H52" i="29"/>
  <c r="G20" i="28"/>
  <c r="H43" i="29"/>
  <c r="H53" i="29"/>
  <c r="AH30" i="29"/>
  <c r="G44" i="31"/>
  <c r="L64" i="29"/>
  <c r="C42" i="29"/>
  <c r="C43" i="29"/>
  <c r="G75" i="31"/>
  <c r="O64" i="29"/>
  <c r="AH31" i="29"/>
  <c r="G46" i="31"/>
  <c r="L6" i="27"/>
  <c r="N6" i="27"/>
  <c r="Q10" i="29"/>
  <c r="T11" i="27"/>
  <c r="V11" i="27"/>
  <c r="X11" i="27"/>
  <c r="S15" i="29"/>
  <c r="N15" i="29"/>
  <c r="AF31" i="29"/>
  <c r="G62" i="29"/>
  <c r="C46" i="29"/>
  <c r="AC26" i="29"/>
  <c r="G65" i="31"/>
  <c r="G74" i="31"/>
  <c r="P64" i="29"/>
  <c r="O11" i="29"/>
  <c r="AG25" i="29"/>
  <c r="M8" i="27"/>
  <c r="O8" i="27"/>
  <c r="U11" i="27"/>
  <c r="W11" i="27"/>
  <c r="Y11" i="27"/>
  <c r="T15" i="29"/>
  <c r="D42" i="29"/>
  <c r="D52" i="29"/>
  <c r="G16" i="28"/>
  <c r="D43" i="29"/>
  <c r="H62" i="29"/>
  <c r="D46" i="29"/>
  <c r="AD26" i="29"/>
  <c r="G55" i="31"/>
  <c r="P11" i="29"/>
  <c r="AH25" i="29"/>
  <c r="G42" i="29"/>
  <c r="G52" i="29"/>
  <c r="G21" i="28"/>
  <c r="G43" i="29"/>
  <c r="N12" i="27"/>
  <c r="Q16" i="29"/>
  <c r="N13" i="27"/>
  <c r="Q17" i="29"/>
  <c r="AF30" i="29"/>
  <c r="H47" i="29"/>
  <c r="H54" i="29"/>
  <c r="O13" i="27"/>
  <c r="S7" i="27"/>
  <c r="O6" i="27"/>
  <c r="O5" i="27"/>
  <c r="R7" i="27"/>
  <c r="O9" i="27"/>
  <c r="N8" i="27"/>
  <c r="Q12" i="29"/>
  <c r="M62" i="29"/>
  <c r="N9" i="27"/>
  <c r="Q13" i="29"/>
  <c r="O12" i="27"/>
  <c r="R16" i="29"/>
  <c r="AE26" i="29"/>
  <c r="C47" i="29"/>
  <c r="AF26" i="29"/>
  <c r="D47" i="29"/>
  <c r="AE30" i="29"/>
  <c r="G47" i="29"/>
  <c r="G54" i="29"/>
  <c r="N5" i="27"/>
  <c r="G53" i="29"/>
  <c r="D53" i="29"/>
  <c r="V12" i="29"/>
  <c r="R12" i="29"/>
  <c r="Q9" i="29"/>
  <c r="AI22" i="29"/>
  <c r="R9" i="29"/>
  <c r="V9" i="29"/>
  <c r="Z17" i="29"/>
  <c r="R17" i="29"/>
  <c r="G56" i="31"/>
  <c r="V10" i="29"/>
  <c r="R10" i="29"/>
  <c r="AA11" i="27"/>
  <c r="X15" i="29"/>
  <c r="V15" i="29"/>
  <c r="C52" i="29"/>
  <c r="G17" i="28"/>
  <c r="C53" i="29"/>
  <c r="V13" i="29"/>
  <c r="R13" i="29"/>
  <c r="U7" i="27"/>
  <c r="W7" i="27"/>
  <c r="Y7" i="27"/>
  <c r="AA7" i="27"/>
  <c r="G27" i="28"/>
  <c r="G56" i="29"/>
  <c r="G22" i="28"/>
  <c r="D56" i="29"/>
  <c r="G57" i="31"/>
  <c r="G26" i="28"/>
  <c r="H56" i="29"/>
  <c r="T7" i="27"/>
  <c r="V7" i="27"/>
  <c r="X7" i="27"/>
  <c r="Z11" i="27"/>
  <c r="W15" i="29"/>
  <c r="U15" i="29"/>
  <c r="P9" i="27"/>
  <c r="O13" i="29"/>
  <c r="Q6" i="27"/>
  <c r="P10" i="29"/>
  <c r="W13" i="29"/>
  <c r="AI27" i="29"/>
  <c r="Q9" i="27"/>
  <c r="X13" i="29"/>
  <c r="P13" i="27"/>
  <c r="AA17" i="29"/>
  <c r="AI33" i="29"/>
  <c r="X10" i="29"/>
  <c r="Q5" i="27"/>
  <c r="X9" i="29"/>
  <c r="P5" i="27"/>
  <c r="W9" i="29"/>
  <c r="Q12" i="27"/>
  <c r="P16" i="29"/>
  <c r="AH32" i="29"/>
  <c r="P8" i="27"/>
  <c r="W12" i="29"/>
  <c r="P6" i="27"/>
  <c r="W10" i="29"/>
  <c r="AI23" i="29"/>
  <c r="Q13" i="27"/>
  <c r="AB17" i="29"/>
  <c r="Q8" i="27"/>
  <c r="X12" i="29"/>
  <c r="P12" i="27"/>
  <c r="O16" i="29"/>
  <c r="AG32" i="29"/>
  <c r="AI32" i="29"/>
  <c r="T11" i="29"/>
  <c r="P9" i="29"/>
  <c r="F44" i="31"/>
  <c r="AH23" i="29"/>
  <c r="Z7" i="27"/>
  <c r="U11" i="29"/>
  <c r="G66" i="31"/>
  <c r="G55" i="22"/>
  <c r="O9" i="29"/>
  <c r="G58" i="22"/>
  <c r="G71" i="31"/>
  <c r="G43" i="31"/>
  <c r="AG27" i="29"/>
  <c r="O12" i="29"/>
  <c r="C56" i="29"/>
  <c r="G23" i="28"/>
  <c r="G63" i="22"/>
  <c r="G76" i="31"/>
  <c r="F74" i="31"/>
  <c r="F61" i="22"/>
  <c r="P13" i="29"/>
  <c r="F51" i="22"/>
  <c r="F62" i="31"/>
  <c r="F75" i="31"/>
  <c r="F62" i="22"/>
  <c r="F60" i="22"/>
  <c r="F73" i="31"/>
  <c r="G56" i="22"/>
  <c r="G67" i="31"/>
  <c r="AH22" i="29"/>
  <c r="F42" i="31"/>
  <c r="G57" i="22"/>
  <c r="G70" i="31"/>
  <c r="F59" i="22"/>
  <c r="F72" i="31"/>
  <c r="G59" i="22"/>
  <c r="G72" i="31"/>
  <c r="G64" i="22"/>
  <c r="G77" i="31"/>
  <c r="G60" i="22"/>
  <c r="G73" i="31"/>
  <c r="O17" i="29"/>
  <c r="AG33" i="29"/>
  <c r="S11" i="29"/>
  <c r="P12" i="29"/>
  <c r="G51" i="22"/>
  <c r="G62" i="31"/>
  <c r="O10" i="29"/>
  <c r="F64" i="31"/>
  <c r="F53" i="22"/>
  <c r="P17" i="29"/>
  <c r="AH33" i="29"/>
  <c r="G49" i="22"/>
  <c r="G60" i="31"/>
  <c r="N62" i="29"/>
  <c r="D48" i="29"/>
  <c r="D54" i="29"/>
  <c r="G28" i="28"/>
  <c r="P62" i="29"/>
  <c r="AI26" i="29"/>
  <c r="C48" i="29"/>
  <c r="C54" i="29"/>
  <c r="G29" i="28"/>
  <c r="R12" i="27"/>
  <c r="R8" i="27"/>
  <c r="R5" i="27"/>
  <c r="S5" i="27"/>
  <c r="S6" i="27"/>
  <c r="S9" i="27"/>
  <c r="D49" i="29"/>
  <c r="S8" i="27"/>
  <c r="R6" i="27"/>
  <c r="S12" i="27"/>
  <c r="R9" i="27"/>
  <c r="I14" i="28"/>
  <c r="D18" i="25"/>
  <c r="T9" i="27"/>
  <c r="V9" i="27"/>
  <c r="X9" i="27"/>
  <c r="U5" i="27"/>
  <c r="W5" i="27"/>
  <c r="Y5" i="27"/>
  <c r="AA5" i="27"/>
  <c r="T9" i="29"/>
  <c r="F43" i="31"/>
  <c r="AG22" i="29"/>
  <c r="G40" i="31"/>
  <c r="AH26" i="29"/>
  <c r="L62" i="29"/>
  <c r="T6" i="27"/>
  <c r="V6" i="27"/>
  <c r="X6" i="27"/>
  <c r="U9" i="27"/>
  <c r="W9" i="27"/>
  <c r="Y9" i="27"/>
  <c r="AA9" i="27"/>
  <c r="T13" i="29"/>
  <c r="T8" i="27"/>
  <c r="V8" i="27"/>
  <c r="X8" i="27"/>
  <c r="AG23" i="29"/>
  <c r="F45" i="31"/>
  <c r="G42" i="31"/>
  <c r="AH27" i="29"/>
  <c r="U12" i="27"/>
  <c r="W12" i="27"/>
  <c r="Y12" i="27"/>
  <c r="T5" i="27"/>
  <c r="V5" i="27"/>
  <c r="X5" i="27"/>
  <c r="S9" i="29"/>
  <c r="G41" i="31"/>
  <c r="AG26" i="29"/>
  <c r="K62" i="29"/>
  <c r="U8" i="27"/>
  <c r="W8" i="27"/>
  <c r="Y8" i="27"/>
  <c r="AA8" i="27"/>
  <c r="U6" i="27"/>
  <c r="W6" i="27"/>
  <c r="Y6" i="27"/>
  <c r="AA6" i="27"/>
  <c r="T12" i="27"/>
  <c r="V12" i="27"/>
  <c r="X12" i="27"/>
  <c r="I39" i="28"/>
  <c r="I38" i="28"/>
  <c r="I37" i="28"/>
  <c r="I36" i="28"/>
  <c r="I35" i="28"/>
  <c r="I34" i="28"/>
  <c r="I33" i="28"/>
  <c r="I32" i="28"/>
  <c r="I31" i="28"/>
  <c r="I30" i="28"/>
  <c r="I29" i="28"/>
  <c r="I28" i="28"/>
  <c r="I27" i="28"/>
  <c r="I26" i="28"/>
  <c r="I25" i="28"/>
  <c r="I24" i="28"/>
  <c r="I23" i="28"/>
  <c r="I22" i="28"/>
  <c r="I15" i="28"/>
  <c r="I13" i="28"/>
  <c r="I12" i="28"/>
  <c r="I11" i="28"/>
  <c r="I10" i="28"/>
  <c r="T10" i="29"/>
  <c r="S13" i="29"/>
  <c r="Z6" i="27"/>
  <c r="U10" i="29"/>
  <c r="F52" i="31"/>
  <c r="F53" i="31"/>
  <c r="G52" i="31"/>
  <c r="Z5" i="27"/>
  <c r="U9" i="29"/>
  <c r="G53" i="31"/>
  <c r="Z12" i="27"/>
  <c r="W16" i="29"/>
  <c r="U16" i="29"/>
  <c r="AA12" i="27"/>
  <c r="X16" i="29"/>
  <c r="V16" i="29"/>
  <c r="Z8" i="27"/>
  <c r="U12" i="29"/>
  <c r="F54" i="31"/>
  <c r="S16" i="29"/>
  <c r="T12" i="29"/>
  <c r="T16" i="29"/>
  <c r="S12" i="29"/>
  <c r="S10" i="29"/>
  <c r="Z9" i="27"/>
  <c r="U13" i="29"/>
  <c r="G11" i="28"/>
  <c r="G15" i="28"/>
  <c r="G13" i="28"/>
  <c r="G10" i="28"/>
  <c r="G50" i="31"/>
  <c r="G61" i="31"/>
  <c r="G50" i="22"/>
  <c r="O62" i="29"/>
  <c r="C49" i="29"/>
  <c r="F65" i="31"/>
  <c r="F54" i="22"/>
  <c r="G52" i="22"/>
  <c r="G63" i="31"/>
  <c r="F55" i="31"/>
  <c r="G51" i="31"/>
  <c r="F52" i="22"/>
  <c r="F63" i="31"/>
  <c r="F14" i="28"/>
  <c r="G12" i="28"/>
  <c r="F15" i="28"/>
  <c r="F13" i="28"/>
  <c r="G14" i="28"/>
  <c r="F12" i="28"/>
  <c r="G25" i="22"/>
  <c r="D19" i="25"/>
  <c r="F14" i="22"/>
  <c r="F15" i="22"/>
  <c r="D20" i="25"/>
  <c r="G11" i="22"/>
  <c r="D21" i="25"/>
  <c r="D22" i="25"/>
  <c r="G18" i="22"/>
  <c r="G17" i="22"/>
  <c r="F29" i="22"/>
  <c r="F22" i="22"/>
  <c r="F30" i="22"/>
  <c r="F21" i="22"/>
  <c r="D23" i="25"/>
  <c r="F37" i="22"/>
  <c r="F38" i="22"/>
  <c r="F45" i="22"/>
  <c r="F46" i="22"/>
  <c r="D26" i="25"/>
  <c r="G32" i="22"/>
  <c r="G31" i="22"/>
  <c r="G30" i="22"/>
  <c r="G29" i="22"/>
  <c r="G28" i="22"/>
  <c r="F28" i="22"/>
  <c r="G27"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37" i="22"/>
  <c r="G38" i="22"/>
  <c r="G35" i="22"/>
  <c r="G36" i="22"/>
  <c r="G33" i="22"/>
  <c r="G34" i="22"/>
  <c r="F35" i="22"/>
  <c r="F36" i="22"/>
  <c r="G12" i="22"/>
  <c r="F13" i="22"/>
  <c r="G13" i="22"/>
  <c r="G14" i="22"/>
  <c r="G15" i="22"/>
  <c r="G41" i="22"/>
  <c r="F44" i="22"/>
  <c r="G44" i="22"/>
  <c r="G48" i="22"/>
  <c r="F43" i="22"/>
  <c r="G43" i="22"/>
  <c r="G47" i="22"/>
  <c r="G42" i="22"/>
  <c r="G40" i="22"/>
  <c r="G39" i="22"/>
</calcChain>
</file>

<file path=xl/comments1.xml><?xml version="1.0" encoding="utf-8"?>
<comments xmlns="http://schemas.openxmlformats.org/spreadsheetml/2006/main">
  <authors>
    <author>Olexandr Balyk</author>
    <author>Iben Moll Rasmussen</author>
  </authors>
  <commentList>
    <comment ref="H6" authorId="0" shapeId="0">
      <text>
        <r>
          <rPr>
            <b/>
            <sz val="9"/>
            <color indexed="81"/>
            <rFont val="Tahoma"/>
            <family val="2"/>
          </rPr>
          <t>Olexandr Balyk:</t>
        </r>
        <r>
          <rPr>
            <sz val="9"/>
            <color indexed="81"/>
            <rFont val="Tahoma"/>
            <family val="2"/>
          </rPr>
          <t xml:space="preserve">
Inter-/extrapolation rule</t>
        </r>
      </text>
    </comment>
    <comment ref="M18" authorId="1" shapeId="0">
      <text>
        <r>
          <rPr>
            <b/>
            <sz val="9"/>
            <color indexed="81"/>
            <rFont val="Tahoma"/>
            <family val="2"/>
          </rPr>
          <t>Iben Moll Rasmussen:</t>
        </r>
        <r>
          <rPr>
            <sz val="9"/>
            <color indexed="81"/>
            <rFont val="Tahoma"/>
            <family val="2"/>
          </rPr>
          <t xml:space="preserve">
Is not included in the Danish Energy Agency Baseline Scenario 2012 (October 2012).</t>
        </r>
      </text>
    </comment>
    <comment ref="M22" authorId="1" shapeId="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2.xml><?xml version="1.0" encoding="utf-8"?>
<comments xmlns="http://schemas.openxmlformats.org/spreadsheetml/2006/main">
  <authors>
    <author>Olexandr Balyk</author>
  </authors>
  <commentList>
    <comment ref="H6" authorId="0" shapeId="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authors>
    <author>Olexandr Balyk</author>
    <author>Iben Moll Rasmussen</author>
  </authors>
  <commentList>
    <comment ref="H6" authorId="0" shapeId="0">
      <text>
        <r>
          <rPr>
            <b/>
            <sz val="9"/>
            <color indexed="81"/>
            <rFont val="Tahoma"/>
            <family val="2"/>
          </rPr>
          <t>Olexandr Balyk:</t>
        </r>
        <r>
          <rPr>
            <sz val="9"/>
            <color indexed="81"/>
            <rFont val="Tahoma"/>
            <family val="2"/>
          </rPr>
          <t xml:space="preserve">
Inter-/extrapolation rule</t>
        </r>
      </text>
    </comment>
    <comment ref="M14" authorId="1" shapeId="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4.xml><?xml version="1.0" encoding="utf-8"?>
<comments xmlns="http://schemas.openxmlformats.org/spreadsheetml/2006/main">
  <authors>
    <author>Rikke Næraa</author>
  </authors>
  <commentList>
    <comment ref="C12" authorId="0" shapeId="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<sst xmlns="http://schemas.openxmlformats.org/spreadsheetml/2006/main" count="1119" uniqueCount="272">
  <si>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</si>
  <si>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</si>
  <si>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</si>
  <si>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</si>
  <si>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</si>
  <si>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</si>
  <si>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</si>
  <si>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</si>
  <si>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</si>
  <si>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</si>
  <si>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</si>
  <si>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</si>
  <si>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</si>
  <si>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</si>
  <si>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</si>
  <si>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</si>
  <si>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</si>
  <si>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</si>
  <si>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</si>
  <si>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</si>
  <si>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</si>
  <si>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</si>
  <si>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</si>
  <si>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Germany</t>
  </si>
  <si>
    <t>Denmark West - Holland (COBRAcable)</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</si>
  <si>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</si>
  <si>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</si>
  <si>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</si>
  <si>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</si>
  <si>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</si>
  <si>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</si>
  <si>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</si>
  <si>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</si>
  <si>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</si>
  <si>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</si>
  <si>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</si>
  <si>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</si>
  <si>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</si>
  <si>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</si>
  <si>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</si>
  <si>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</si>
  <si>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</si>
  <si>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</si>
  <si>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</si>
  <si>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</si>
  <si>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</si>
  <si>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</si>
  <si>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</si>
  <si>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</si>
  <si>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</si>
  <si>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</si>
  <si>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</si>
  <si>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</si>
  <si>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</si>
  <si>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</si>
  <si>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</si>
  <si>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</si>
  <si>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</si>
  <si>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</si>
  <si>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</si>
  <si>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</si>
  <si>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</si>
  <si>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</si>
  <si>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</si>
  <si>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</si>
  <si>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</si>
  <si>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</si>
  <si>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</si>
  <si>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</si>
  <si>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</si>
  <si>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</si>
  <si>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</si>
  <si>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</si>
  <si>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</si>
  <si>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</si>
  <si>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</si>
  <si>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</si>
  <si>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</si>
  <si>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</si>
  <si>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</si>
  <si>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</si>
  <si>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</si>
  <si>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</si>
  <si>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</si>
  <si>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</si>
  <si>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</si>
  <si>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</si>
  <si>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</si>
  <si>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</si>
  <si>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</si>
  <si>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</si>
  <si>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</si>
  <si>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</si>
  <si>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</si>
  <si>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</si>
  <si>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</si>
  <si>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</si>
  <si>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</si>
  <si>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</si>
  <si>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</si>
  <si>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</si>
  <si>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</si>
  <si>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</si>
  <si>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</si>
  <si>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</si>
  <si>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</si>
  <si>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</si>
  <si>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</si>
  <si>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</si>
  <si>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</si>
  <si>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</si>
  <si>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</si>
  <si>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</si>
  <si>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</si>
  <si>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</si>
  <si>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</si>
  <si>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</si>
  <si>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</si>
  <si>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</si>
  <si>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</si>
  <si>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</si>
  <si>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</si>
  <si>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</si>
  <si>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</si>
  <si>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</si>
  <si>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</si>
  <si>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</si>
  <si>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</si>
  <si>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</si>
  <si>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</si>
  <si>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</si>
  <si>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</si>
  <si>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</si>
  <si>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</si>
  <si>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</si>
  <si>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</si>
  <si>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</si>
  <si>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</si>
  <si>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</si>
  <si>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</si>
  <si>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</si>
  <si>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</si>
  <si>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</si>
  <si>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</si>
  <si>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</si>
  <si>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</si>
  <si>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</si>
  <si>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</si>
  <si>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</si>
  <si>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</si>
  <si>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</si>
  <si>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</si>
  <si>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</si>
  <si>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</si>
  <si>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</si>
  <si>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</si>
  <si>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</si>
  <si>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</si>
  <si>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</si>
  <si>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</si>
  <si>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</si>
  <si>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</si>
  <si>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</si>
  <si>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</si>
  <si>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</si>
  <si>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</si>
  <si>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</si>
  <si>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</si>
  <si>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</si>
  <si>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</si>
  <si>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</si>
  <si>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</si>
  <si>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</si>
  <si>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</si>
  <si>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</si>
  <si>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</si>
  <si>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</si>
  <si>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</si>
  <si>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</si>
  <si>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</si>
  <si>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</si>
  <si>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</si>
  <si>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</si>
  <si>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</si>
  <si>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</si>
  <si>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</si>
  <si>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</si>
  <si>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</si>
  <si>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</si>
  <si>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</si>
  <si>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</si>
  <si>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</si>
  <si>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</si>
  <si>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</si>
  <si>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</si>
  <si>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</si>
  <si>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</si>
  <si>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</si>
  <si>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</si>
  <si>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</si>
  <si>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</si>
  <si>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</si>
  <si>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</si>
  <si>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</si>
  <si>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</si>
  <si>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</si>
  <si>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</si>
  <si>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</si>
  <si>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</si>
  <si>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</si>
  <si>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</si>
  <si>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</si>
  <si>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</si>
  <si>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</si>
  <si>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</si>
  <si>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</si>
  <si>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</si>
  <si>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</si>
  <si>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</si>
  <si>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</si>
  <si>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</si>
  <si>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</si>
  <si>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</si>
  <si>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</si>
  <si>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</si>
  <si>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</si>
  <si>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</si>
  <si>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</si>
  <si>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</si>
  <si>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</si>
  <si>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</si>
  <si>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</si>
  <si>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</si>
  <si>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</si>
  <si>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</si>
  <si>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</si>
  <si>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</si>
  <si>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</si>
  <si>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</si>
  <si>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</si>
  <si>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</si>
  <si>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</si>
  <si>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</si>
  <si>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</si>
  <si>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</si>
  <si>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</si>
  <si>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</si>
  <si>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</si>
  <si>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</si>
  <si>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</si>
  <si>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</si>
  <si>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</si>
  <si>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</si>
  <si>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IMPELC-DKNO</t>
  </si>
  <si>
    <t>EXPELC-DKNO</t>
  </si>
  <si>
    <t>IMPELC-DKSE</t>
  </si>
  <si>
    <t>EXPELC-DKSE</t>
  </si>
  <si>
    <t>IMPELC-DKDE</t>
  </si>
  <si>
    <t>EXPELC-DKDE</t>
  </si>
  <si>
    <t>IMPELC-DKNL</t>
  </si>
  <si>
    <t>EXPELC-DKNL</t>
  </si>
  <si>
    <t>IMPELC-DKUK</t>
  </si>
  <si>
    <t>EXPELC-DKUK</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</si>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</sst>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7">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9"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4" fillId="20" borderId="1">
      <alignment horizontal="right" vertical="center"/>
    </xf>
    <xf numFmtId="4" fontId="14" fillId="20" borderId="1">
      <alignment horizontal="right" vertical="center"/>
    </xf>
    <xf numFmtId="0" fontId="42"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3" fillId="53" borderId="27" applyNumberFormat="0" applyAlignment="0" applyProtection="0"/>
    <xf numFmtId="0" fontId="30" fillId="0" borderId="3" applyNumberFormat="0" applyFill="0" applyAlignment="0" applyProtection="0"/>
    <xf numFmtId="0" fontId="23" fillId="22" borderId="4" applyNumberFormat="0" applyAlignment="0" applyProtection="0"/>
    <xf numFmtId="0" fontId="44" fillId="54" borderId="2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0" borderId="5">
      <alignment horizontal="left" vertical="center" wrapText="1" indent="2"/>
    </xf>
    <xf numFmtId="168"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69" fontId="9" fillId="0" borderId="0" applyFont="0" applyFill="0" applyBorder="0" applyAlignment="0" applyProtection="0"/>
    <xf numFmtId="169"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29" applyNumberFormat="0" applyFill="0" applyAlignment="0" applyProtection="0"/>
    <xf numFmtId="0" fontId="48" fillId="0" borderId="30" applyNumberFormat="0" applyFill="0" applyAlignment="0" applyProtection="0"/>
    <xf numFmtId="0" fontId="49" fillId="0" borderId="31" applyNumberFormat="0" applyFill="0" applyAlignment="0" applyProtection="0"/>
    <xf numFmtId="0" fontId="49" fillId="0" borderId="0" applyNumberFormat="0" applyFill="0" applyBorder="0" applyAlignment="0" applyProtection="0"/>
    <xf numFmtId="0" fontId="50" fillId="56" borderId="2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51" fillId="0" borderId="3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0" fontId="52" fillId="57" borderId="0" applyNumberFormat="0" applyBorder="0" applyAlignment="0" applyProtection="0"/>
    <xf numFmtId="0" fontId="31" fillId="23" borderId="0" applyNumberFormat="0" applyBorder="0" applyAlignment="0" applyProtection="0"/>
    <xf numFmtId="0" fontId="9" fillId="0" borderId="0"/>
    <xf numFmtId="0" fontId="9" fillId="0" borderId="0"/>
    <xf numFmtId="0" fontId="9" fillId="0" borderId="0"/>
    <xf numFmtId="0" fontId="11" fillId="0" borderId="0"/>
    <xf numFmtId="0" fontId="9" fillId="0" borderId="0"/>
    <xf numFmtId="0" fontId="40" fillId="0" borderId="0"/>
    <xf numFmtId="0" fontId="11" fillId="0" borderId="0"/>
    <xf numFmtId="0" fontId="40"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9" fillId="24" borderId="0" applyNumberFormat="0" applyFont="0" applyBorder="0" applyAlignment="0" applyProtection="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19" fillId="0" borderId="0"/>
    <xf numFmtId="0" fontId="1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13" fillId="0" borderId="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11" fillId="25" borderId="9" applyNumberFormat="0" applyFont="0" applyAlignment="0" applyProtection="0"/>
    <xf numFmtId="0" fontId="40" fillId="58" borderId="33" applyNumberFormat="0" applyFont="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0" fontId="53" fillId="53" borderId="3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0" fontId="9" fillId="0" borderId="0"/>
    <xf numFmtId="0" fontId="35" fillId="0" borderId="0" applyNumberFormat="0" applyFill="0" applyBorder="0" applyAlignment="0" applyProtection="0"/>
    <xf numFmtId="0" fontId="24" fillId="0" borderId="0" applyNumberFormat="0" applyFill="0" applyBorder="0" applyAlignment="0" applyProtection="0"/>
    <xf numFmtId="0" fontId="54"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3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6" fillId="0" borderId="0" applyNumberFormat="0" applyFill="0" applyBorder="0" applyAlignment="0" applyProtection="0"/>
    <xf numFmtId="4" fontId="15" fillId="0" borderId="0"/>
    <xf numFmtId="164" fontId="67" fillId="0" borderId="0" applyFont="0" applyFill="0" applyBorder="0" applyAlignment="0" applyProtection="0"/>
    <xf numFmtId="0" fontId="76" fillId="0" borderId="0" applyNumberFormat="0" applyFill="0" applyBorder="0" applyAlignment="0" applyProtection="0"/>
    <xf numFmtId="0" fontId="7" fillId="0" borderId="0"/>
    <xf numFmtId="0" fontId="77" fillId="0" borderId="0" applyNumberFormat="0" applyFill="0" applyBorder="0" applyAlignment="0" applyProtection="0">
      <alignment vertical="top"/>
      <protection locked="0"/>
    </xf>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78" fillId="0" borderId="0"/>
    <xf numFmtId="0" fontId="79" fillId="0" borderId="0">
      <alignment horizontal="right"/>
    </xf>
    <xf numFmtId="0" fontId="80" fillId="0" borderId="0"/>
    <xf numFmtId="0" fontId="81" fillId="0" borderId="0"/>
    <xf numFmtId="0" fontId="82" fillId="0" borderId="0"/>
    <xf numFmtId="0" fontId="83" fillId="0" borderId="48" applyNumberFormat="0" applyAlignment="0"/>
    <xf numFmtId="0" fontId="84" fillId="0" borderId="0" applyAlignment="0">
      <alignment horizontal="left"/>
    </xf>
    <xf numFmtId="0" fontId="84" fillId="0" borderId="0">
      <alignment horizontal="right"/>
    </xf>
    <xf numFmtId="173" fontId="84" fillId="0" borderId="0">
      <alignment horizontal="right"/>
    </xf>
    <xf numFmtId="167" fontId="85" fillId="0" borderId="0">
      <alignment horizontal="right"/>
    </xf>
    <xf numFmtId="0" fontId="86" fillId="0" borderId="0"/>
    <xf numFmtId="0" fontId="22" fillId="21" borderId="2" applyNumberFormat="0" applyAlignment="0" applyProtection="0"/>
    <xf numFmtId="0" fontId="23" fillId="22" borderId="4" applyNumberFormat="0" applyAlignment="0" applyProtection="0"/>
    <xf numFmtId="164" fontId="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43" fontId="19"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77" fillId="0" borderId="0" applyNumberFormat="0" applyFill="0" applyBorder="0" applyAlignment="0" applyProtection="0">
      <alignment vertical="top"/>
      <protection locked="0"/>
    </xf>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88"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89" fillId="0" borderId="0" applyFill="0" applyBorder="0"/>
    <xf numFmtId="0" fontId="61" fillId="0" borderId="0"/>
    <xf numFmtId="0" fontId="4" fillId="0" borderId="0"/>
    <xf numFmtId="0" fontId="89" fillId="0" borderId="0" applyFill="0" applyBorder="0"/>
    <xf numFmtId="0" fontId="4" fillId="0" borderId="0"/>
    <xf numFmtId="0" fontId="7" fillId="0" borderId="0"/>
    <xf numFmtId="0" fontId="4" fillId="0" borderId="0"/>
    <xf numFmtId="0" fontId="4" fillId="0" borderId="0"/>
    <xf numFmtId="0" fontId="90" fillId="0" borderId="0" applyBorder="0">
      <protection locked="0"/>
    </xf>
    <xf numFmtId="0" fontId="4" fillId="0" borderId="0"/>
    <xf numFmtId="0" fontId="4" fillId="0" borderId="0"/>
    <xf numFmtId="0" fontId="4" fillId="0" borderId="0"/>
    <xf numFmtId="0" fontId="7" fillId="0" borderId="0"/>
    <xf numFmtId="0" fontId="4" fillId="0" borderId="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 fillId="68" borderId="1" applyNumberFormat="0" applyProtection="0">
      <alignment horizontal="right"/>
    </xf>
    <xf numFmtId="1" fontId="7" fillId="0" borderId="1" applyFill="0" applyProtection="0">
      <alignment horizontal="right" vertical="top" wrapText="1"/>
    </xf>
    <xf numFmtId="0" fontId="7" fillId="0" borderId="1" applyFill="0" applyProtection="0">
      <alignment horizontal="right" vertical="top" wrapText="1"/>
    </xf>
    <xf numFmtId="0" fontId="91"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92" fillId="0" borderId="49" applyNumberFormat="0">
      <alignment vertical="center"/>
    </xf>
    <xf numFmtId="174" fontId="93" fillId="0" borderId="49">
      <alignment horizontal="right" vertical="center"/>
    </xf>
    <xf numFmtId="0" fontId="98" fillId="0" borderId="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100" fillId="52" borderId="0" applyNumberFormat="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0" fontId="102" fillId="0" borderId="0"/>
    <xf numFmtId="0" fontId="15" fillId="0" borderId="5">
      <alignment horizontal="left" vertical="center" wrapText="1" indent="2"/>
    </xf>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01" fillId="0" borderId="0" applyFont="0" applyFill="0" applyBorder="0" applyAlignment="0" applyProtection="0"/>
    <xf numFmtId="0"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9"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0" fontId="102" fillId="0" borderId="0"/>
    <xf numFmtId="0" fontId="29" fillId="7" borderId="2" applyNumberFormat="0" applyAlignment="0" applyProtection="0"/>
    <xf numFmtId="0" fontId="29" fillId="7" borderId="2" applyNumberFormat="0" applyAlignment="0" applyProtection="0"/>
    <xf numFmtId="0" fontId="44" fillId="54" borderId="28"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0" fontId="7" fillId="0" borderId="0"/>
    <xf numFmtId="0" fontId="2" fillId="0" borderId="0"/>
    <xf numFmtId="0" fontId="7" fillId="0" borderId="0"/>
    <xf numFmtId="0" fontId="7" fillId="0" borderId="0"/>
    <xf numFmtId="0" fontId="2" fillId="0" borderId="0"/>
    <xf numFmtId="0" fontId="7" fillId="0" borderId="0"/>
    <xf numFmtId="0" fontId="2"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9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8" fillId="0" borderId="0"/>
    <xf numFmtId="0" fontId="98" fillId="0" borderId="0"/>
    <xf numFmtId="0" fontId="98" fillId="0" borderId="0"/>
    <xf numFmtId="0" fontId="98" fillId="0" borderId="0"/>
    <xf numFmtId="0" fontId="98"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102" fillId="0" borderId="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2" fillId="0" borderId="0" applyFont="0" applyFill="0" applyBorder="0" applyAlignment="0" applyProtection="0"/>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cellStyleXfs>
  <cellXfs count="431">
    <xf numFmtId="0" fontId="0" fillId="0" borderId="0" xfId="0"/>
    <xf numFmtId="0" fontId="8" fillId="0" borderId="0" xfId="0" applyFont="1" applyAlignment="1">
      <alignment horizontal="center"/>
    </xf>
    <xf numFmtId="0" fontId="10" fillId="0" borderId="0" xfId="0" applyFont="1"/>
    <xf numFmtId="0" fontId="9" fillId="0" borderId="0" xfId="469"/>
    <xf numFmtId="0" fontId="0" fillId="0" borderId="0" xfId="0" applyAlignment="1">
      <alignment horizontal="center"/>
    </xf>
    <xf numFmtId="0" fontId="12" fillId="26" borderId="12" xfId="0" applyFont="1" applyFill="1" applyBorder="1" applyAlignment="1">
      <alignment horizontal="left" vertical="center" wrapText="1"/>
    </xf>
    <xf numFmtId="0" fontId="12" fillId="59" borderId="12" xfId="0" applyFont="1" applyFill="1" applyBorder="1" applyAlignment="1">
      <alignment horizontal="left" vertical="center" wrapText="1"/>
    </xf>
    <xf numFmtId="0" fontId="10" fillId="0" borderId="0" xfId="470" applyFont="1"/>
    <xf numFmtId="0" fontId="8" fillId="0" borderId="0" xfId="470" applyFont="1" applyAlignment="1">
      <alignment horizontal="center"/>
    </xf>
    <xf numFmtId="0" fontId="8" fillId="26" borderId="12" xfId="470" applyFont="1" applyFill="1" applyBorder="1"/>
    <xf numFmtId="0" fontId="8" fillId="27" borderId="12" xfId="470" applyFont="1" applyFill="1" applyBorder="1"/>
    <xf numFmtId="0" fontId="9" fillId="26" borderId="12" xfId="470" applyFont="1" applyFill="1" applyBorder="1"/>
    <xf numFmtId="0" fontId="40" fillId="0" borderId="0" xfId="470"/>
    <xf numFmtId="0" fontId="57" fillId="0" borderId="0" xfId="0" applyFont="1" applyFill="1" applyBorder="1"/>
    <xf numFmtId="0" fontId="0" fillId="0" borderId="0" xfId="0" applyFont="1" applyFill="1" applyBorder="1"/>
    <xf numFmtId="0" fontId="56" fillId="0" borderId="0" xfId="0" applyFont="1" applyFill="1" applyBorder="1"/>
    <xf numFmtId="0" fontId="58" fillId="0" borderId="13" xfId="0" applyFont="1" applyFill="1" applyBorder="1" applyAlignment="1">
      <alignment horizontal="justify"/>
    </xf>
    <xf numFmtId="0" fontId="59" fillId="0" borderId="14" xfId="0" applyFont="1" applyFill="1" applyBorder="1"/>
    <xf numFmtId="0" fontId="59" fillId="0" borderId="15" xfId="0" applyFont="1" applyFill="1" applyBorder="1" applyAlignment="1">
      <alignment horizontal="center" vertical="center"/>
    </xf>
    <xf numFmtId="0" fontId="59" fillId="0" borderId="16" xfId="0" applyFont="1" applyFill="1" applyBorder="1" applyAlignment="1">
      <alignment horizontal="center" vertical="center" wrapText="1"/>
    </xf>
    <xf numFmtId="2" fontId="60" fillId="0" borderId="17" xfId="0" applyNumberFormat="1" applyFont="1" applyFill="1" applyBorder="1" applyAlignment="1">
      <alignment horizontal="center" vertical="center"/>
    </xf>
    <xf numFmtId="0" fontId="59" fillId="0" borderId="0" xfId="0" applyFont="1" applyFill="1" applyBorder="1"/>
    <xf numFmtId="0" fontId="40" fillId="0" borderId="0" xfId="470" applyFill="1"/>
    <xf numFmtId="0" fontId="40" fillId="0" borderId="16" xfId="470" applyBorder="1"/>
    <xf numFmtId="0" fontId="0" fillId="0" borderId="16" xfId="0" applyFont="1" applyFill="1" applyBorder="1"/>
    <xf numFmtId="0" fontId="40" fillId="0" borderId="16" xfId="470" applyFill="1" applyBorder="1"/>
    <xf numFmtId="1" fontId="0" fillId="0" borderId="0" xfId="0" applyNumberFormat="1" applyFont="1" applyFill="1" applyBorder="1"/>
    <xf numFmtId="1" fontId="0" fillId="0" borderId="16" xfId="0" applyNumberFormat="1" applyFont="1" applyFill="1" applyBorder="1"/>
    <xf numFmtId="0" fontId="40" fillId="0" borderId="0" xfId="470" applyBorder="1"/>
    <xf numFmtId="0" fontId="40" fillId="0" borderId="0" xfId="470" applyFill="1" applyBorder="1"/>
    <xf numFmtId="0" fontId="40" fillId="0" borderId="19" xfId="470" applyBorder="1"/>
    <xf numFmtId="1" fontId="40" fillId="0" borderId="19" xfId="470" applyNumberFormat="1" applyBorder="1"/>
    <xf numFmtId="1" fontId="61" fillId="0" borderId="0" xfId="470" applyNumberFormat="1" applyFont="1" applyFill="1" applyBorder="1"/>
    <xf numFmtId="1" fontId="61" fillId="0" borderId="16" xfId="470" applyNumberFormat="1" applyFont="1" applyFill="1" applyBorder="1"/>
    <xf numFmtId="0" fontId="40" fillId="61" borderId="0" xfId="470" applyFill="1"/>
    <xf numFmtId="0" fontId="40" fillId="61" borderId="16" xfId="470" applyFill="1" applyBorder="1"/>
    <xf numFmtId="0" fontId="40" fillId="61" borderId="0" xfId="470" applyFill="1" applyBorder="1"/>
    <xf numFmtId="0" fontId="0" fillId="0" borderId="0" xfId="0" applyFill="1" applyBorder="1"/>
    <xf numFmtId="0" fontId="38" fillId="62" borderId="15" xfId="0" applyFont="1" applyFill="1" applyBorder="1" applyAlignment="1">
      <alignment horizontal="center" vertical="center"/>
    </xf>
    <xf numFmtId="0" fontId="38" fillId="62" borderId="24" xfId="0" applyFont="1" applyFill="1" applyBorder="1" applyAlignment="1">
      <alignment horizontal="center" vertical="center" wrapText="1"/>
    </xf>
    <xf numFmtId="0" fontId="38" fillId="62" borderId="17" xfId="0" applyFont="1" applyFill="1" applyBorder="1" applyAlignment="1">
      <alignment horizontal="center" vertical="center"/>
    </xf>
    <xf numFmtId="0" fontId="38" fillId="62" borderId="23" xfId="0" applyFont="1" applyFill="1" applyBorder="1" applyAlignment="1">
      <alignment horizontal="center" vertical="center" wrapText="1"/>
    </xf>
    <xf numFmtId="0" fontId="38" fillId="62" borderId="0" xfId="0" applyFont="1" applyFill="1" applyBorder="1" applyAlignment="1">
      <alignment horizontal="center" vertical="center" wrapText="1"/>
    </xf>
    <xf numFmtId="0" fontId="0" fillId="0" borderId="0" xfId="0" applyBorder="1"/>
    <xf numFmtId="0" fontId="9" fillId="0" borderId="0" xfId="0" applyFont="1" applyAlignment="1">
      <alignment horizontal="right" vertical="center"/>
    </xf>
    <xf numFmtId="0" fontId="64" fillId="0" borderId="0" xfId="0" applyFont="1"/>
    <xf numFmtId="0" fontId="9" fillId="0" borderId="0" xfId="0" applyFont="1" applyAlignment="1">
      <alignment vertical="center"/>
    </xf>
    <xf numFmtId="0" fontId="9" fillId="0" borderId="16" xfId="0" applyFont="1" applyBorder="1" applyAlignment="1">
      <alignment vertical="center"/>
    </xf>
    <xf numFmtId="0" fontId="64" fillId="0" borderId="16" xfId="0" applyFont="1" applyBorder="1"/>
    <xf numFmtId="0" fontId="9" fillId="0" borderId="16" xfId="0" applyFont="1" applyBorder="1" applyAlignment="1">
      <alignment horizontal="right" vertical="center"/>
    </xf>
    <xf numFmtId="0" fontId="8" fillId="0" borderId="19" xfId="0" applyFont="1" applyBorder="1" applyAlignment="1">
      <alignment vertical="center"/>
    </xf>
    <xf numFmtId="0" fontId="9" fillId="0" borderId="19" xfId="0" applyFont="1" applyBorder="1" applyAlignment="1">
      <alignment horizontal="right" vertical="center"/>
    </xf>
    <xf numFmtId="0" fontId="64" fillId="0" borderId="19" xfId="0" applyFont="1" applyBorder="1"/>
    <xf numFmtId="0" fontId="8" fillId="0" borderId="19" xfId="0" applyFont="1" applyFill="1" applyBorder="1"/>
    <xf numFmtId="0" fontId="8" fillId="0" borderId="0" xfId="0" applyFont="1"/>
    <xf numFmtId="0" fontId="9" fillId="0" borderId="0" xfId="0" applyFont="1" applyAlignment="1">
      <alignment horizontal="left"/>
    </xf>
    <xf numFmtId="14" fontId="9" fillId="0" borderId="0" xfId="0" applyNumberFormat="1" applyFont="1" applyAlignment="1">
      <alignment horizontal="left"/>
    </xf>
    <xf numFmtId="0" fontId="40" fillId="61" borderId="19" xfId="470" applyFill="1" applyBorder="1"/>
    <xf numFmtId="0" fontId="8" fillId="64" borderId="12" xfId="470" applyFont="1" applyFill="1" applyBorder="1"/>
    <xf numFmtId="1" fontId="6" fillId="0" borderId="19" xfId="470" applyNumberFormat="1" applyFont="1" applyBorder="1" applyAlignment="1">
      <alignment horizontal="center" vertical="center"/>
    </xf>
    <xf numFmtId="1" fontId="61" fillId="0" borderId="0" xfId="470" applyNumberFormat="1" applyFont="1" applyFill="1" applyBorder="1" applyAlignment="1">
      <alignment horizontal="center" vertical="center"/>
    </xf>
    <xf numFmtId="1" fontId="61" fillId="0" borderId="16" xfId="470" applyNumberFormat="1" applyFont="1" applyFill="1" applyBorder="1" applyAlignment="1">
      <alignment horizontal="center" vertical="center"/>
    </xf>
    <xf numFmtId="0" fontId="7" fillId="0" borderId="0" xfId="0" applyFont="1" applyAlignment="1">
      <alignment horizontal="left"/>
    </xf>
    <xf numFmtId="0" fontId="40" fillId="0" borderId="20" xfId="470" applyBorder="1"/>
    <xf numFmtId="14" fontId="7" fillId="0" borderId="0" xfId="0" applyNumberFormat="1" applyFont="1" applyAlignment="1">
      <alignment horizontal="left"/>
    </xf>
    <xf numFmtId="0" fontId="5" fillId="0" borderId="0" xfId="470" applyFont="1"/>
    <xf numFmtId="0" fontId="5" fillId="61" borderId="0" xfId="470" applyFont="1" applyFill="1"/>
    <xf numFmtId="0" fontId="9" fillId="0" borderId="20" xfId="0" applyFont="1" applyBorder="1" applyAlignment="1">
      <alignment vertical="center"/>
    </xf>
    <xf numFmtId="0" fontId="64" fillId="0" borderId="20" xfId="0" applyFont="1" applyBorder="1"/>
    <xf numFmtId="0" fontId="9" fillId="0" borderId="20" xfId="0" applyFont="1" applyBorder="1" applyAlignment="1">
      <alignment horizontal="right" vertical="center"/>
    </xf>
    <xf numFmtId="1" fontId="65" fillId="64" borderId="0" xfId="470" applyNumberFormat="1" applyFont="1" applyFill="1" applyBorder="1"/>
    <xf numFmtId="0" fontId="59" fillId="67" borderId="0" xfId="0" applyFont="1" applyFill="1" applyBorder="1"/>
    <xf numFmtId="1" fontId="61" fillId="67" borderId="16" xfId="470" applyNumberFormat="1" applyFont="1" applyFill="1" applyBorder="1"/>
    <xf numFmtId="0" fontId="0" fillId="67" borderId="0" xfId="0" applyFont="1" applyFill="1" applyBorder="1"/>
    <xf numFmtId="0" fontId="0" fillId="67" borderId="0" xfId="0" applyFill="1"/>
    <xf numFmtId="0" fontId="7" fillId="67" borderId="0" xfId="0" applyFont="1" applyFill="1"/>
    <xf numFmtId="0" fontId="59" fillId="67" borderId="14" xfId="0" applyFont="1" applyFill="1" applyBorder="1"/>
    <xf numFmtId="0" fontId="59" fillId="67" borderId="15" xfId="0" applyFont="1" applyFill="1" applyBorder="1" applyAlignment="1">
      <alignment horizontal="center" vertical="center"/>
    </xf>
    <xf numFmtId="0" fontId="59" fillId="67" borderId="16" xfId="0" applyFont="1" applyFill="1" applyBorder="1" applyAlignment="1">
      <alignment horizontal="center" vertical="center" wrapText="1"/>
    </xf>
    <xf numFmtId="0" fontId="38" fillId="67" borderId="15" xfId="0" applyFont="1" applyFill="1" applyBorder="1" applyAlignment="1">
      <alignment horizontal="center" vertical="center"/>
    </xf>
    <xf numFmtId="0" fontId="38" fillId="67" borderId="24" xfId="0" applyFont="1" applyFill="1" applyBorder="1" applyAlignment="1">
      <alignment horizontal="center" vertical="center" wrapText="1"/>
    </xf>
    <xf numFmtId="0" fontId="38" fillId="67" borderId="16" xfId="0" applyFont="1" applyFill="1" applyBorder="1" applyAlignment="1">
      <alignment horizontal="center" vertical="center" wrapText="1"/>
    </xf>
    <xf numFmtId="0" fontId="38" fillId="67" borderId="24" xfId="0" applyFont="1" applyFill="1" applyBorder="1" applyAlignment="1">
      <alignment horizontal="center" vertical="center"/>
    </xf>
    <xf numFmtId="0" fontId="38" fillId="67" borderId="15" xfId="0" applyFont="1" applyFill="1" applyBorder="1" applyAlignment="1">
      <alignment horizontal="center" vertical="center" wrapText="1"/>
    </xf>
    <xf numFmtId="0" fontId="59" fillId="67" borderId="13" xfId="0" applyFont="1" applyFill="1" applyBorder="1"/>
    <xf numFmtId="2" fontId="60" fillId="67" borderId="17" xfId="0" applyNumberFormat="1" applyFont="1" applyFill="1" applyBorder="1" applyAlignment="1">
      <alignment horizontal="center" vertical="center"/>
    </xf>
    <xf numFmtId="2" fontId="60" fillId="67" borderId="0" xfId="0" applyNumberFormat="1" applyFont="1" applyFill="1" applyBorder="1" applyAlignment="1">
      <alignment horizontal="center" vertical="center" wrapText="1"/>
    </xf>
    <xf numFmtId="0" fontId="38" fillId="67" borderId="17" xfId="0" applyFont="1" applyFill="1" applyBorder="1" applyAlignment="1">
      <alignment horizontal="center" vertical="center"/>
    </xf>
    <xf numFmtId="0" fontId="38" fillId="67" borderId="23" xfId="0" applyFont="1" applyFill="1" applyBorder="1" applyAlignment="1">
      <alignment horizontal="center" vertical="center" wrapText="1"/>
    </xf>
    <xf numFmtId="0" fontId="38" fillId="67" borderId="21" xfId="0" applyFont="1" applyFill="1" applyBorder="1" applyAlignment="1">
      <alignment horizontal="center" vertical="center" wrapText="1"/>
    </xf>
    <xf numFmtId="0" fontId="38" fillId="67" borderId="0" xfId="0" applyFont="1" applyFill="1" applyBorder="1" applyAlignment="1">
      <alignment horizontal="center" vertical="center" wrapText="1"/>
    </xf>
    <xf numFmtId="0" fontId="38" fillId="67" borderId="17" xfId="0" applyFont="1" applyFill="1" applyBorder="1" applyAlignment="1">
      <alignment horizontal="center" vertical="center" wrapText="1"/>
    </xf>
    <xf numFmtId="0" fontId="59" fillId="67" borderId="18" xfId="0" applyFont="1" applyFill="1" applyBorder="1"/>
    <xf numFmtId="0" fontId="60" fillId="67" borderId="17" xfId="0" applyFont="1" applyFill="1" applyBorder="1" applyAlignment="1">
      <alignment horizontal="center" vertical="center"/>
    </xf>
    <xf numFmtId="0" fontId="60" fillId="67" borderId="0" xfId="0" applyFont="1" applyFill="1" applyBorder="1" applyAlignment="1">
      <alignment horizontal="center" vertical="center" wrapText="1"/>
    </xf>
    <xf numFmtId="2" fontId="60" fillId="67" borderId="17" xfId="0" applyNumberFormat="1" applyFont="1" applyFill="1" applyBorder="1" applyAlignment="1">
      <alignment horizontal="center" vertical="center" wrapText="1"/>
    </xf>
    <xf numFmtId="0" fontId="38" fillId="67" borderId="23" xfId="0" applyFont="1" applyFill="1" applyBorder="1" applyAlignment="1">
      <alignment horizontal="center" vertical="center"/>
    </xf>
    <xf numFmtId="0" fontId="38" fillId="67" borderId="0" xfId="0" applyFont="1" applyFill="1" applyBorder="1" applyAlignment="1">
      <alignment horizontal="center" vertical="center"/>
    </xf>
    <xf numFmtId="2" fontId="60" fillId="67" borderId="15" xfId="0" applyNumberFormat="1" applyFont="1" applyFill="1" applyBorder="1" applyAlignment="1">
      <alignment horizontal="center" vertical="center"/>
    </xf>
    <xf numFmtId="2" fontId="60"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8" fillId="0" borderId="0" xfId="0" applyFont="1" applyFill="1" applyBorder="1"/>
    <xf numFmtId="0" fontId="37" fillId="62" borderId="37" xfId="0" applyFont="1" applyFill="1" applyBorder="1"/>
    <xf numFmtId="0" fontId="68" fillId="0" borderId="37" xfId="0" applyFont="1" applyFill="1" applyBorder="1"/>
    <xf numFmtId="0" fontId="68" fillId="0" borderId="39" xfId="0" applyFont="1" applyFill="1" applyBorder="1"/>
    <xf numFmtId="0" fontId="37" fillId="62" borderId="37" xfId="0" applyFont="1" applyFill="1" applyBorder="1" applyAlignment="1">
      <alignment wrapText="1"/>
    </xf>
    <xf numFmtId="0" fontId="39" fillId="0" borderId="0" xfId="0" applyFont="1" applyFill="1" applyBorder="1"/>
    <xf numFmtId="0" fontId="39" fillId="0" borderId="1" xfId="0" applyFont="1" applyFill="1" applyBorder="1"/>
    <xf numFmtId="0" fontId="39" fillId="0" borderId="38" xfId="0" applyFont="1" applyFill="1" applyBorder="1"/>
    <xf numFmtId="0" fontId="37" fillId="0" borderId="0" xfId="0" applyFont="1" applyFill="1" applyBorder="1"/>
    <xf numFmtId="0" fontId="72" fillId="0" borderId="0" xfId="0" applyFont="1" applyAlignment="1">
      <alignment vertical="center"/>
    </xf>
    <xf numFmtId="0" fontId="71" fillId="0" borderId="0" xfId="0" applyFont="1" applyAlignment="1">
      <alignment vertical="center"/>
    </xf>
    <xf numFmtId="0" fontId="74" fillId="0" borderId="46" xfId="0" applyFont="1" applyBorder="1" applyAlignment="1">
      <alignment horizontal="center" vertical="center"/>
    </xf>
    <xf numFmtId="0" fontId="74" fillId="0" borderId="47" xfId="0" applyFont="1" applyBorder="1" applyAlignment="1">
      <alignment horizontal="center" vertical="center"/>
    </xf>
    <xf numFmtId="0" fontId="64" fillId="0" borderId="45" xfId="0" applyFont="1" applyBorder="1" applyAlignment="1">
      <alignment vertical="center"/>
    </xf>
    <xf numFmtId="0" fontId="64" fillId="0" borderId="47" xfId="0" applyFont="1" applyBorder="1" applyAlignment="1">
      <alignment vertical="center"/>
    </xf>
    <xf numFmtId="0" fontId="64" fillId="0" borderId="47" xfId="0" applyFont="1" applyBorder="1" applyAlignment="1">
      <alignment horizontal="center" vertical="center"/>
    </xf>
    <xf numFmtId="9" fontId="64" fillId="0" borderId="47" xfId="0" applyNumberFormat="1" applyFont="1" applyBorder="1" applyAlignment="1">
      <alignment horizontal="center" vertical="center"/>
    </xf>
    <xf numFmtId="0" fontId="64" fillId="0" borderId="47" xfId="0" applyFont="1" applyBorder="1" applyAlignment="1">
      <alignment horizontal="center" vertical="center" wrapText="1"/>
    </xf>
    <xf numFmtId="0" fontId="75" fillId="0" borderId="45" xfId="0" applyFont="1" applyBorder="1" applyAlignment="1">
      <alignment vertical="center"/>
    </xf>
    <xf numFmtId="0" fontId="75" fillId="0" borderId="47" xfId="0" applyFont="1" applyBorder="1" applyAlignment="1">
      <alignment vertical="center"/>
    </xf>
    <xf numFmtId="0" fontId="75" fillId="0" borderId="47" xfId="0" applyFont="1" applyBorder="1" applyAlignment="1">
      <alignment horizontal="center" vertical="center"/>
    </xf>
    <xf numFmtId="9" fontId="75" fillId="0" borderId="47" xfId="0" applyNumberFormat="1" applyFont="1" applyBorder="1" applyAlignment="1">
      <alignment horizontal="center" vertical="center"/>
    </xf>
    <xf numFmtId="0" fontId="75" fillId="0" borderId="47" xfId="0" applyFont="1" applyBorder="1" applyAlignment="1">
      <alignment horizontal="center" vertical="center" wrapText="1"/>
    </xf>
    <xf numFmtId="0" fontId="76" fillId="0" borderId="0" xfId="960" applyAlignment="1">
      <alignment vertical="center"/>
    </xf>
    <xf numFmtId="0" fontId="64" fillId="0" borderId="0" xfId="0" applyFont="1" applyAlignment="1">
      <alignment vertical="center"/>
    </xf>
    <xf numFmtId="0" fontId="7" fillId="65" borderId="0" xfId="0" applyFont="1" applyFill="1" applyBorder="1"/>
    <xf numFmtId="2" fontId="57" fillId="0" borderId="0" xfId="0" applyNumberFormat="1" applyFont="1" applyFill="1" applyBorder="1" applyAlignment="1"/>
    <xf numFmtId="2" fontId="0" fillId="0" borderId="0" xfId="0" applyNumberFormat="1" applyFont="1" applyFill="1" applyBorder="1" applyAlignment="1"/>
    <xf numFmtId="2" fontId="56" fillId="0" borderId="0" xfId="0" applyNumberFormat="1" applyFont="1" applyFill="1" applyBorder="1" applyAlignment="1"/>
    <xf numFmtId="2" fontId="59" fillId="0" borderId="15" xfId="0" applyNumberFormat="1" applyFont="1" applyFill="1" applyBorder="1" applyAlignment="1">
      <alignment horizontal="center" vertical="center"/>
    </xf>
    <xf numFmtId="2" fontId="59" fillId="0" borderId="16" xfId="0" applyNumberFormat="1" applyFont="1" applyFill="1" applyBorder="1" applyAlignment="1">
      <alignment horizontal="center" vertical="center"/>
    </xf>
    <xf numFmtId="2" fontId="38" fillId="0" borderId="15" xfId="0" applyNumberFormat="1" applyFont="1" applyFill="1" applyBorder="1" applyAlignment="1">
      <alignment horizontal="center" vertical="center"/>
    </xf>
    <xf numFmtId="2" fontId="38" fillId="0" borderId="24" xfId="0" applyNumberFormat="1" applyFont="1" applyFill="1" applyBorder="1" applyAlignment="1">
      <alignment horizontal="center" vertical="center"/>
    </xf>
    <xf numFmtId="2" fontId="38" fillId="0" borderId="17" xfId="0" applyNumberFormat="1" applyFont="1" applyFill="1" applyBorder="1" applyAlignment="1">
      <alignment horizontal="center" vertical="center"/>
    </xf>
    <xf numFmtId="2" fontId="38" fillId="0" borderId="23" xfId="0" applyNumberFormat="1" applyFont="1" applyFill="1" applyBorder="1" applyAlignment="1">
      <alignment horizontal="center" vertical="center"/>
    </xf>
    <xf numFmtId="2" fontId="60" fillId="0" borderId="0"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8" fillId="0" borderId="0" xfId="0" applyNumberFormat="1" applyFont="1" applyFill="1" applyBorder="1" applyAlignment="1"/>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0" fontId="7" fillId="0" borderId="0" xfId="961"/>
    <xf numFmtId="0" fontId="38" fillId="0" borderId="0" xfId="961" applyFont="1" applyFill="1" applyBorder="1" applyAlignment="1">
      <alignment wrapText="1"/>
    </xf>
    <xf numFmtId="0" fontId="7" fillId="62" borderId="0" xfId="961" applyFont="1" applyFill="1"/>
    <xf numFmtId="0" fontId="38" fillId="62" borderId="16" xfId="961" applyFont="1" applyFill="1" applyBorder="1" applyAlignment="1">
      <alignment horizontal="center" vertical="center"/>
    </xf>
    <xf numFmtId="0" fontId="38" fillId="62" borderId="15" xfId="961" applyFont="1" applyFill="1" applyBorder="1" applyAlignment="1">
      <alignment horizontal="center" vertical="center" wrapText="1"/>
    </xf>
    <xf numFmtId="0" fontId="38" fillId="62" borderId="24" xfId="961" applyFont="1" applyFill="1" applyBorder="1" applyAlignment="1">
      <alignment horizontal="center" vertical="center" wrapText="1"/>
    </xf>
    <xf numFmtId="0" fontId="38" fillId="62" borderId="15" xfId="961" applyFont="1" applyFill="1" applyBorder="1" applyAlignment="1">
      <alignment horizontal="center" vertical="center"/>
    </xf>
    <xf numFmtId="0" fontId="66" fillId="62" borderId="16" xfId="961" applyFont="1" applyFill="1" applyBorder="1"/>
    <xf numFmtId="0" fontId="38" fillId="62" borderId="17" xfId="961" applyFont="1" applyFill="1" applyBorder="1" applyAlignment="1">
      <alignment horizontal="center" vertical="center" wrapText="1"/>
    </xf>
    <xf numFmtId="0" fontId="38" fillId="62" borderId="17" xfId="961" applyFont="1" applyFill="1" applyBorder="1" applyAlignment="1">
      <alignment horizontal="center" vertical="center"/>
    </xf>
    <xf numFmtId="0" fontId="66" fillId="62" borderId="0" xfId="961" applyFont="1" applyFill="1" applyBorder="1"/>
    <xf numFmtId="0" fontId="38" fillId="62" borderId="23" xfId="961" applyFont="1" applyFill="1" applyBorder="1" applyAlignment="1">
      <alignment horizontal="center" vertical="center" wrapText="1"/>
    </xf>
    <xf numFmtId="0" fontId="38" fillId="62" borderId="0" xfId="961" applyFont="1" applyFill="1" applyBorder="1" applyAlignment="1">
      <alignment horizontal="center" vertical="center" wrapText="1"/>
    </xf>
    <xf numFmtId="0" fontId="38" fillId="62" borderId="24" xfId="961" applyFont="1" applyFill="1" applyBorder="1" applyAlignment="1">
      <alignment horizontal="center" vertical="center"/>
    </xf>
    <xf numFmtId="0" fontId="38" fillId="62" borderId="16" xfId="961" applyFont="1" applyFill="1" applyBorder="1"/>
    <xf numFmtId="0" fontId="37" fillId="62" borderId="20" xfId="961" applyFont="1" applyFill="1" applyBorder="1" applyAlignment="1">
      <alignment horizontal="justify"/>
    </xf>
    <xf numFmtId="0" fontId="38" fillId="62" borderId="16" xfId="961" applyFont="1" applyFill="1" applyBorder="1" applyAlignment="1">
      <alignment horizontal="center" vertical="center" wrapText="1"/>
    </xf>
    <xf numFmtId="0" fontId="77" fillId="0" borderId="0" xfId="962" applyAlignment="1" applyProtection="1"/>
    <xf numFmtId="0" fontId="7" fillId="0" borderId="0" xfId="961" applyFont="1"/>
    <xf numFmtId="0" fontId="62" fillId="0" borderId="0" xfId="961" applyFont="1"/>
    <xf numFmtId="1" fontId="63" fillId="64" borderId="17" xfId="0" applyNumberFormat="1" applyFont="1" applyFill="1" applyBorder="1" applyAlignment="1">
      <alignment horizontal="center" vertical="center" wrapText="1"/>
    </xf>
    <xf numFmtId="0" fontId="7" fillId="0" borderId="0" xfId="0" applyFont="1" applyFill="1" applyBorder="1"/>
    <xf numFmtId="1" fontId="0" fillId="0" borderId="0" xfId="0" applyNumberFormat="1" applyFont="1" applyFill="1" applyBorder="1" applyAlignment="1"/>
    <xf numFmtId="0" fontId="38" fillId="0" borderId="0" xfId="0" applyFont="1" applyFill="1" applyBorder="1" applyAlignment="1">
      <alignment horizontal="center" vertical="center" wrapText="1"/>
    </xf>
    <xf numFmtId="0" fontId="38"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7"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5" fillId="66" borderId="1" xfId="0" applyFont="1" applyFill="1" applyBorder="1"/>
    <xf numFmtId="0" fontId="95" fillId="66" borderId="14" xfId="0" applyFont="1" applyFill="1" applyBorder="1"/>
    <xf numFmtId="0" fontId="94" fillId="66" borderId="25" xfId="0" applyFont="1" applyFill="1" applyBorder="1"/>
    <xf numFmtId="0" fontId="76" fillId="0" borderId="45" xfId="960" applyBorder="1" applyAlignment="1">
      <alignment vertical="center" wrapText="1"/>
    </xf>
    <xf numFmtId="0" fontId="3" fillId="61" borderId="0" xfId="470" applyFont="1" applyFill="1"/>
    <xf numFmtId="0" fontId="3" fillId="61" borderId="16" xfId="470" applyFont="1" applyFill="1" applyBorder="1"/>
    <xf numFmtId="0" fontId="3" fillId="0" borderId="19" xfId="470" applyFont="1" applyBorder="1"/>
    <xf numFmtId="0" fontId="3" fillId="0" borderId="0" xfId="470" applyFont="1"/>
    <xf numFmtId="0" fontId="3" fillId="0" borderId="16" xfId="470" applyFont="1" applyBorder="1"/>
    <xf numFmtId="0" fontId="3" fillId="0" borderId="0" xfId="0" applyFont="1" applyFill="1" applyBorder="1"/>
    <xf numFmtId="0" fontId="3" fillId="0" borderId="16" xfId="0" applyFont="1" applyFill="1" applyBorder="1"/>
    <xf numFmtId="2" fontId="61" fillId="0" borderId="0" xfId="470" applyNumberFormat="1"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6" fillId="0" borderId="56" xfId="0" applyFont="1" applyBorder="1" applyAlignment="1">
      <alignment horizontal="center"/>
    </xf>
    <xf numFmtId="0" fontId="96" fillId="0" borderId="57" xfId="0" applyFont="1" applyBorder="1" applyAlignment="1">
      <alignment horizontal="center"/>
    </xf>
    <xf numFmtId="0" fontId="96" fillId="0" borderId="58" xfId="0" applyFont="1" applyBorder="1" applyAlignment="1">
      <alignment horizontal="center"/>
    </xf>
    <xf numFmtId="0" fontId="7" fillId="0" borderId="14" xfId="0" applyFont="1" applyBorder="1"/>
    <xf numFmtId="0" fontId="7" fillId="0" borderId="59" xfId="0" applyFont="1" applyBorder="1"/>
    <xf numFmtId="0" fontId="97" fillId="0" borderId="37" xfId="0" applyFont="1" applyBorder="1"/>
    <xf numFmtId="0" fontId="7" fillId="0" borderId="1" xfId="0" applyFont="1" applyBorder="1"/>
    <xf numFmtId="0" fontId="7" fillId="0" borderId="38" xfId="0" applyFont="1" applyBorder="1"/>
    <xf numFmtId="2" fontId="59" fillId="0" borderId="0" xfId="0" applyNumberFormat="1" applyFont="1" applyFill="1" applyBorder="1" applyAlignment="1"/>
    <xf numFmtId="2" fontId="63" fillId="0" borderId="0" xfId="0" applyNumberFormat="1" applyFont="1" applyFill="1" applyBorder="1" applyAlignment="1">
      <alignment horizontal="center" vertical="center"/>
    </xf>
    <xf numFmtId="0" fontId="38" fillId="62" borderId="0" xfId="0" applyFont="1" applyFill="1" applyBorder="1" applyAlignment="1">
      <alignment horizontal="center" vertical="center"/>
    </xf>
    <xf numFmtId="1" fontId="61" fillId="67" borderId="0" xfId="470" applyNumberFormat="1" applyFont="1" applyFill="1" applyBorder="1"/>
    <xf numFmtId="1" fontId="65" fillId="64" borderId="16" xfId="470" applyNumberFormat="1" applyFont="1" applyFill="1" applyBorder="1"/>
    <xf numFmtId="0" fontId="38" fillId="0" borderId="21" xfId="0" applyFont="1" applyFill="1" applyBorder="1" applyAlignment="1">
      <alignment horizontal="center" vertical="center" wrapText="1"/>
    </xf>
    <xf numFmtId="0" fontId="38" fillId="0" borderId="20" xfId="0" applyFont="1" applyFill="1" applyBorder="1" applyAlignment="1">
      <alignment horizontal="center" vertical="center" wrapText="1"/>
    </xf>
    <xf numFmtId="0" fontId="38" fillId="70" borderId="17" xfId="0" applyFont="1" applyFill="1" applyBorder="1" applyAlignment="1">
      <alignment horizontal="center" vertical="center"/>
    </xf>
    <xf numFmtId="0" fontId="38" fillId="0" borderId="17" xfId="0" applyFont="1" applyFill="1" applyBorder="1" applyAlignment="1">
      <alignment horizontal="center" vertical="center"/>
    </xf>
    <xf numFmtId="0" fontId="38" fillId="70" borderId="17" xfId="0" applyFont="1" applyFill="1" applyBorder="1" applyAlignment="1">
      <alignment horizontal="center" vertical="center" wrapText="1"/>
    </xf>
    <xf numFmtId="0" fontId="38" fillId="70" borderId="0" xfId="0" applyFont="1" applyFill="1" applyBorder="1" applyAlignment="1">
      <alignment horizontal="center" vertical="center" wrapText="1"/>
    </xf>
    <xf numFmtId="0" fontId="38" fillId="0" borderId="17" xfId="0" applyFont="1" applyFill="1" applyBorder="1" applyAlignment="1">
      <alignment horizontal="center" vertical="center" wrapText="1"/>
    </xf>
    <xf numFmtId="0" fontId="38" fillId="0" borderId="15" xfId="0" applyFont="1" applyFill="1" applyBorder="1" applyAlignment="1">
      <alignment horizontal="center" vertical="center"/>
    </xf>
    <xf numFmtId="0" fontId="38" fillId="0" borderId="16"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8" fillId="0" borderId="61" xfId="0" applyFont="1" applyFill="1" applyBorder="1" applyAlignment="1">
      <alignment horizontal="center" vertical="center" wrapText="1"/>
    </xf>
    <xf numFmtId="0" fontId="38" fillId="0" borderId="23" xfId="0" applyFont="1" applyFill="1" applyBorder="1" applyAlignment="1">
      <alignment horizontal="center" vertical="center"/>
    </xf>
    <xf numFmtId="0" fontId="38" fillId="0" borderId="62" xfId="0" applyFont="1" applyFill="1" applyBorder="1" applyAlignment="1">
      <alignment horizontal="center" vertical="center"/>
    </xf>
    <xf numFmtId="0" fontId="38" fillId="0" borderId="23" xfId="0" applyFont="1" applyFill="1" applyBorder="1" applyAlignment="1">
      <alignment horizontal="center" vertical="center" wrapText="1"/>
    </xf>
    <xf numFmtId="0" fontId="38" fillId="0" borderId="62" xfId="0" applyFont="1" applyFill="1" applyBorder="1" applyAlignment="1">
      <alignment horizontal="center" vertical="center" wrapText="1"/>
    </xf>
    <xf numFmtId="0" fontId="38" fillId="70" borderId="23" xfId="0" applyFont="1" applyFill="1" applyBorder="1" applyAlignment="1">
      <alignment horizontal="center" vertical="center" wrapText="1"/>
    </xf>
    <xf numFmtId="0" fontId="38" fillId="70" borderId="62" xfId="0" applyFont="1" applyFill="1" applyBorder="1" applyAlignment="1">
      <alignment horizontal="center" vertical="center" wrapText="1"/>
    </xf>
    <xf numFmtId="0" fontId="38" fillId="0" borderId="24" xfId="0" applyFont="1" applyFill="1" applyBorder="1" applyAlignment="1">
      <alignment horizontal="center" vertical="center"/>
    </xf>
    <xf numFmtId="0" fontId="38" fillId="0" borderId="16" xfId="0" applyFont="1" applyFill="1" applyBorder="1" applyAlignment="1">
      <alignment horizontal="center" vertical="center"/>
    </xf>
    <xf numFmtId="0" fontId="38" fillId="70" borderId="16" xfId="0" applyFont="1" applyFill="1" applyBorder="1" applyAlignment="1">
      <alignment horizontal="center" vertical="center"/>
    </xf>
    <xf numFmtId="0" fontId="38" fillId="0" borderId="24" xfId="0" applyFont="1" applyFill="1" applyBorder="1" applyAlignment="1">
      <alignment horizontal="center" vertical="center" wrapText="1"/>
    </xf>
    <xf numFmtId="0" fontId="38" fillId="0" borderId="63" xfId="0" applyFont="1" applyFill="1" applyBorder="1" applyAlignment="1">
      <alignment horizontal="center" vertical="center"/>
    </xf>
    <xf numFmtId="2" fontId="59" fillId="0" borderId="0" xfId="0" applyNumberFormat="1" applyFont="1" applyFill="1" applyBorder="1" applyAlignment="1">
      <alignment horizontal="center" vertical="center"/>
    </xf>
    <xf numFmtId="0" fontId="37" fillId="0" borderId="0" xfId="0" applyFont="1" applyFill="1" applyBorder="1" applyAlignment="1">
      <alignment wrapText="1"/>
    </xf>
    <xf numFmtId="1" fontId="68" fillId="0" borderId="0" xfId="0" applyNumberFormat="1" applyFont="1" applyFill="1" applyBorder="1"/>
    <xf numFmtId="0" fontId="97" fillId="0" borderId="0" xfId="0" applyFont="1" applyFill="1" applyBorder="1"/>
    <xf numFmtId="2" fontId="37" fillId="0" borderId="0" xfId="0" applyNumberFormat="1" applyFont="1" applyFill="1" applyBorder="1"/>
    <xf numFmtId="0" fontId="94" fillId="0" borderId="0" xfId="0" applyFont="1" applyFill="1" applyBorder="1"/>
    <xf numFmtId="164" fontId="94" fillId="0" borderId="0" xfId="0" applyNumberFormat="1" applyFont="1" applyFill="1" applyBorder="1"/>
    <xf numFmtId="0" fontId="95" fillId="0" borderId="0" xfId="0" applyFont="1" applyFill="1" applyBorder="1"/>
    <xf numFmtId="0" fontId="7" fillId="0" borderId="0" xfId="0" applyFont="1" applyFill="1" applyBorder="1" applyAlignment="1">
      <alignment wrapText="1"/>
    </xf>
    <xf numFmtId="2" fontId="62" fillId="0" borderId="0" xfId="0" applyNumberFormat="1" applyFont="1" applyFill="1" applyBorder="1"/>
    <xf numFmtId="2" fontId="59"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xf>
    <xf numFmtId="2" fontId="75" fillId="0" borderId="0" xfId="0" applyNumberFormat="1" applyFont="1" applyFill="1" applyBorder="1" applyAlignment="1">
      <alignment horizontal="center" vertical="center"/>
    </xf>
    <xf numFmtId="2" fontId="64" fillId="0" borderId="0" xfId="0" applyNumberFormat="1" applyFont="1" applyFill="1" applyBorder="1" applyAlignment="1">
      <alignment horizontal="center" vertical="center"/>
    </xf>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2" fontId="37" fillId="0" borderId="0" xfId="0" applyNumberFormat="1" applyFont="1" applyFill="1" applyBorder="1" applyAlignment="1">
      <alignment wrapText="1"/>
    </xf>
    <xf numFmtId="0" fontId="59" fillId="0" borderId="13" xfId="0" applyFont="1" applyFill="1" applyBorder="1" applyAlignment="1"/>
    <xf numFmtId="0" fontId="37" fillId="62" borderId="0" xfId="0" applyFont="1" applyFill="1" applyBorder="1"/>
    <xf numFmtId="0" fontId="96" fillId="0" borderId="23" xfId="0" applyFont="1" applyBorder="1" applyAlignment="1">
      <alignment horizontal="center"/>
    </xf>
    <xf numFmtId="0" fontId="96" fillId="0" borderId="18" xfId="0" applyFont="1" applyBorder="1" applyAlignment="1">
      <alignment horizontal="center"/>
    </xf>
    <xf numFmtId="0" fontId="96" fillId="0" borderId="64" xfId="0" applyFont="1" applyBorder="1" applyAlignment="1">
      <alignment horizontal="center"/>
    </xf>
    <xf numFmtId="0" fontId="37" fillId="63" borderId="37" xfId="0" applyFont="1" applyFill="1" applyBorder="1" applyAlignment="1">
      <alignment wrapText="1"/>
    </xf>
    <xf numFmtId="172" fontId="69" fillId="63" borderId="37" xfId="959" applyNumberFormat="1" applyFont="1" applyFill="1" applyBorder="1" applyAlignment="1">
      <alignment wrapText="1"/>
    </xf>
    <xf numFmtId="172" fontId="68" fillId="63" borderId="37" xfId="959" applyNumberFormat="1" applyFont="1" applyFill="1" applyBorder="1" applyAlignment="1">
      <alignment wrapText="1"/>
    </xf>
    <xf numFmtId="0" fontId="37" fillId="59" borderId="37" xfId="0" applyFont="1" applyFill="1" applyBorder="1" applyAlignment="1">
      <alignment wrapText="1"/>
    </xf>
    <xf numFmtId="172" fontId="68" fillId="59" borderId="37" xfId="959" applyNumberFormat="1" applyFont="1" applyFill="1" applyBorder="1" applyAlignment="1">
      <alignment wrapText="1"/>
    </xf>
    <xf numFmtId="0" fontId="37" fillId="72" borderId="37" xfId="0" applyFont="1" applyFill="1" applyBorder="1" applyAlignment="1">
      <alignment wrapText="1"/>
    </xf>
    <xf numFmtId="172" fontId="68" fillId="72" borderId="37" xfId="959" applyNumberFormat="1" applyFont="1" applyFill="1" applyBorder="1" applyAlignment="1">
      <alignment wrapText="1"/>
    </xf>
    <xf numFmtId="0" fontId="37" fillId="73" borderId="37" xfId="0" applyFont="1" applyFill="1" applyBorder="1" applyAlignment="1">
      <alignment wrapText="1"/>
    </xf>
    <xf numFmtId="172" fontId="68" fillId="73" borderId="37" xfId="959" applyNumberFormat="1" applyFont="1" applyFill="1" applyBorder="1" applyAlignment="1">
      <alignment wrapText="1"/>
    </xf>
    <xf numFmtId="0" fontId="37" fillId="60" borderId="37" xfId="0" applyFont="1" applyFill="1" applyBorder="1" applyAlignment="1">
      <alignment wrapText="1"/>
    </xf>
    <xf numFmtId="172" fontId="68" fillId="60" borderId="37" xfId="959" applyNumberFormat="1" applyFont="1" applyFill="1" applyBorder="1" applyAlignment="1">
      <alignment wrapText="1"/>
    </xf>
    <xf numFmtId="0" fontId="37" fillId="60" borderId="0" xfId="0" applyFont="1" applyFill="1" applyBorder="1"/>
    <xf numFmtId="1" fontId="68" fillId="60" borderId="1" xfId="0" applyNumberFormat="1" applyFont="1" applyFill="1" applyBorder="1"/>
    <xf numFmtId="1" fontId="68" fillId="60" borderId="38" xfId="0" applyNumberFormat="1" applyFont="1" applyFill="1" applyBorder="1"/>
    <xf numFmtId="1" fontId="68" fillId="60" borderId="40" xfId="0" applyNumberFormat="1" applyFont="1" applyFill="1" applyBorder="1"/>
    <xf numFmtId="1" fontId="68" fillId="60" borderId="41" xfId="0" applyNumberFormat="1" applyFont="1" applyFill="1" applyBorder="1"/>
    <xf numFmtId="2" fontId="37" fillId="60" borderId="1" xfId="0" applyNumberFormat="1" applyFont="1" applyFill="1" applyBorder="1"/>
    <xf numFmtId="2" fontId="37" fillId="60" borderId="38" xfId="0" applyNumberFormat="1" applyFont="1" applyFill="1" applyBorder="1"/>
    <xf numFmtId="2" fontId="37" fillId="60" borderId="40" xfId="0" applyNumberFormat="1" applyFont="1" applyFill="1" applyBorder="1"/>
    <xf numFmtId="2" fontId="37" fillId="60" borderId="41" xfId="0" applyNumberFormat="1" applyFont="1" applyFill="1" applyBorder="1"/>
    <xf numFmtId="0" fontId="37" fillId="59" borderId="0" xfId="0" applyFont="1" applyFill="1" applyBorder="1"/>
    <xf numFmtId="1" fontId="68" fillId="59" borderId="1" xfId="0" applyNumberFormat="1" applyFont="1" applyFill="1" applyBorder="1"/>
    <xf numFmtId="1" fontId="68" fillId="59" borderId="40" xfId="0" applyNumberFormat="1" applyFont="1" applyFill="1" applyBorder="1"/>
    <xf numFmtId="2" fontId="37" fillId="59" borderId="1" xfId="0" applyNumberFormat="1" applyFont="1" applyFill="1" applyBorder="1"/>
    <xf numFmtId="2" fontId="37" fillId="59" borderId="40" xfId="0" applyNumberFormat="1" applyFont="1" applyFill="1" applyBorder="1"/>
    <xf numFmtId="0" fontId="37" fillId="72" borderId="0" xfId="0" applyFont="1" applyFill="1" applyBorder="1"/>
    <xf numFmtId="1" fontId="68" fillId="72" borderId="1" xfId="0" applyNumberFormat="1" applyFont="1" applyFill="1" applyBorder="1"/>
    <xf numFmtId="1" fontId="68" fillId="72" borderId="40" xfId="0" applyNumberFormat="1" applyFont="1" applyFill="1" applyBorder="1"/>
    <xf numFmtId="2" fontId="37" fillId="72" borderId="1" xfId="0" applyNumberFormat="1" applyFont="1" applyFill="1" applyBorder="1"/>
    <xf numFmtId="2" fontId="37" fillId="72" borderId="40" xfId="0" applyNumberFormat="1" applyFont="1" applyFill="1" applyBorder="1"/>
    <xf numFmtId="0" fontId="37" fillId="73" borderId="0" xfId="0" applyFont="1" applyFill="1" applyBorder="1"/>
    <xf numFmtId="1" fontId="68" fillId="73" borderId="1" xfId="0" applyNumberFormat="1" applyFont="1" applyFill="1" applyBorder="1"/>
    <xf numFmtId="1" fontId="68" fillId="73" borderId="40" xfId="0" applyNumberFormat="1" applyFont="1" applyFill="1" applyBorder="1"/>
    <xf numFmtId="2" fontId="37" fillId="73" borderId="1" xfId="0" applyNumberFormat="1" applyFont="1" applyFill="1" applyBorder="1"/>
    <xf numFmtId="2" fontId="37" fillId="73" borderId="40" xfId="0" applyNumberFormat="1" applyFont="1" applyFill="1" applyBorder="1"/>
    <xf numFmtId="0" fontId="37" fillId="63" borderId="0" xfId="0" applyFont="1" applyFill="1" applyBorder="1"/>
    <xf numFmtId="1" fontId="68" fillId="63" borderId="1" xfId="0" applyNumberFormat="1" applyFont="1" applyFill="1" applyBorder="1"/>
    <xf numFmtId="1" fontId="68" fillId="63" borderId="40" xfId="0" applyNumberFormat="1" applyFont="1" applyFill="1" applyBorder="1"/>
    <xf numFmtId="2" fontId="37" fillId="63" borderId="1" xfId="0" applyNumberFormat="1" applyFont="1" applyFill="1" applyBorder="1"/>
    <xf numFmtId="2" fontId="37" fillId="63" borderId="40" xfId="0" applyNumberFormat="1" applyFont="1" applyFill="1" applyBorder="1"/>
    <xf numFmtId="164" fontId="94" fillId="63" borderId="55" xfId="0" applyNumberFormat="1" applyFont="1" applyFill="1" applyBorder="1"/>
    <xf numFmtId="164" fontId="94" fillId="63" borderId="14" xfId="0" applyNumberFormat="1" applyFont="1" applyFill="1" applyBorder="1"/>
    <xf numFmtId="164" fontId="94" fillId="63" borderId="1" xfId="0" applyNumberFormat="1" applyFont="1" applyFill="1" applyBorder="1"/>
    <xf numFmtId="164" fontId="94" fillId="72" borderId="55" xfId="0" applyNumberFormat="1" applyFont="1" applyFill="1" applyBorder="1"/>
    <xf numFmtId="164" fontId="94" fillId="73" borderId="55" xfId="0" applyNumberFormat="1" applyFont="1" applyFill="1" applyBorder="1"/>
    <xf numFmtId="0" fontId="94" fillId="73" borderId="14" xfId="0" applyFont="1" applyFill="1" applyBorder="1"/>
    <xf numFmtId="0" fontId="94" fillId="73" borderId="1" xfId="0" applyFont="1" applyFill="1" applyBorder="1"/>
    <xf numFmtId="164" fontId="94" fillId="72" borderId="14" xfId="0" applyNumberFormat="1" applyFont="1" applyFill="1" applyBorder="1"/>
    <xf numFmtId="164" fontId="94" fillId="72" borderId="1" xfId="0" applyNumberFormat="1" applyFont="1" applyFill="1" applyBorder="1"/>
    <xf numFmtId="2" fontId="0" fillId="72" borderId="0" xfId="0" applyNumberFormat="1" applyFont="1" applyFill="1" applyBorder="1"/>
    <xf numFmtId="2" fontId="62"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2" fillId="63" borderId="0" xfId="0" applyNumberFormat="1" applyFont="1" applyFill="1" applyBorder="1"/>
    <xf numFmtId="0" fontId="37"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59" fillId="65" borderId="13" xfId="0" applyFont="1" applyFill="1" applyBorder="1" applyAlignment="1"/>
    <xf numFmtId="2" fontId="60" fillId="65" borderId="17" xfId="0" applyNumberFormat="1" applyFont="1" applyFill="1" applyBorder="1" applyAlignment="1">
      <alignment horizontal="center" vertical="center"/>
    </xf>
    <xf numFmtId="9" fontId="0" fillId="60" borderId="0" xfId="0" applyNumberFormat="1" applyFont="1" applyFill="1" applyBorder="1"/>
    <xf numFmtId="0" fontId="59" fillId="60" borderId="13" xfId="0" applyFont="1" applyFill="1" applyBorder="1" applyAlignment="1"/>
    <xf numFmtId="2" fontId="60" fillId="60" borderId="17" xfId="0" applyNumberFormat="1" applyFont="1" applyFill="1" applyBorder="1" applyAlignment="1">
      <alignment horizontal="center" vertical="center"/>
    </xf>
    <xf numFmtId="0" fontId="38" fillId="71" borderId="17" xfId="0" applyFont="1" applyFill="1" applyBorder="1" applyAlignment="1">
      <alignment horizontal="center" vertical="center"/>
    </xf>
    <xf numFmtId="9" fontId="0" fillId="74" borderId="0" xfId="0" applyNumberFormat="1" applyFont="1" applyFill="1" applyBorder="1"/>
    <xf numFmtId="0" fontId="59" fillId="74" borderId="13" xfId="0" applyFont="1" applyFill="1" applyBorder="1" applyAlignment="1"/>
    <xf numFmtId="2" fontId="60" fillId="74" borderId="17" xfId="0" applyNumberFormat="1" applyFont="1" applyFill="1" applyBorder="1" applyAlignment="1">
      <alignment horizontal="center" vertical="center"/>
    </xf>
    <xf numFmtId="9" fontId="0" fillId="73" borderId="0" xfId="0" applyNumberFormat="1" applyFont="1" applyFill="1" applyBorder="1"/>
    <xf numFmtId="0" fontId="59" fillId="73" borderId="13" xfId="0" applyFont="1" applyFill="1" applyBorder="1" applyAlignment="1"/>
    <xf numFmtId="2" fontId="60" fillId="73" borderId="17" xfId="0" applyNumberFormat="1" applyFont="1" applyFill="1" applyBorder="1" applyAlignment="1">
      <alignment horizontal="center" vertical="center"/>
    </xf>
    <xf numFmtId="0" fontId="59" fillId="71" borderId="18" xfId="0" applyFont="1" applyFill="1" applyBorder="1"/>
    <xf numFmtId="2" fontId="59" fillId="71" borderId="0" xfId="0" applyNumberFormat="1" applyFont="1" applyFill="1" applyBorder="1" applyAlignment="1">
      <alignment horizontal="center" vertical="center" wrapText="1"/>
    </xf>
    <xf numFmtId="0" fontId="63" fillId="71" borderId="17" xfId="0" applyFont="1" applyFill="1" applyBorder="1" applyAlignment="1">
      <alignment horizontal="center" vertical="center"/>
    </xf>
    <xf numFmtId="164" fontId="0" fillId="71" borderId="0" xfId="0" applyNumberFormat="1" applyFont="1" applyFill="1" applyBorder="1"/>
    <xf numFmtId="0" fontId="59" fillId="74" borderId="18" xfId="0" applyFont="1" applyFill="1" applyBorder="1"/>
    <xf numFmtId="2" fontId="75" fillId="74" borderId="43" xfId="0" applyNumberFormat="1" applyFont="1" applyFill="1" applyBorder="1" applyAlignment="1">
      <alignment horizontal="center" vertical="center"/>
    </xf>
    <xf numFmtId="2" fontId="64" fillId="74" borderId="43" xfId="0" applyNumberFormat="1" applyFont="1" applyFill="1" applyBorder="1" applyAlignment="1">
      <alignment horizontal="center" vertical="center"/>
    </xf>
    <xf numFmtId="2" fontId="64" fillId="74" borderId="50" xfId="0" applyNumberFormat="1" applyFont="1" applyFill="1" applyBorder="1" applyAlignment="1">
      <alignment horizontal="center" vertical="center"/>
    </xf>
    <xf numFmtId="164" fontId="0" fillId="74" borderId="0" xfId="0" applyNumberFormat="1" applyFont="1" applyFill="1" applyBorder="1"/>
    <xf numFmtId="0" fontId="59" fillId="75" borderId="13" xfId="0" applyFont="1" applyFill="1" applyBorder="1" applyAlignment="1"/>
    <xf numFmtId="9" fontId="7" fillId="75" borderId="0" xfId="0" applyNumberFormat="1" applyFont="1" applyFill="1" applyBorder="1"/>
    <xf numFmtId="2" fontId="59" fillId="75" borderId="17" xfId="0" applyNumberFormat="1" applyFont="1" applyFill="1" applyBorder="1" applyAlignment="1">
      <alignment horizontal="center" vertical="center"/>
    </xf>
    <xf numFmtId="0" fontId="95" fillId="66" borderId="13" xfId="0" applyFont="1" applyFill="1" applyBorder="1"/>
    <xf numFmtId="164" fontId="94" fillId="63" borderId="13" xfId="0" applyNumberFormat="1" applyFont="1" applyFill="1" applyBorder="1"/>
    <xf numFmtId="0" fontId="94" fillId="73" borderId="13" xfId="0" applyFont="1" applyFill="1" applyBorder="1"/>
    <xf numFmtId="0" fontId="94" fillId="72" borderId="13" xfId="0" applyFont="1" applyFill="1" applyBorder="1"/>
    <xf numFmtId="0" fontId="7" fillId="60" borderId="65" xfId="0" applyFont="1" applyFill="1" applyBorder="1" applyAlignment="1">
      <alignment wrapText="1"/>
    </xf>
    <xf numFmtId="0" fontId="37" fillId="63" borderId="52" xfId="0" applyFont="1" applyFill="1" applyBorder="1" applyAlignment="1">
      <alignment wrapText="1"/>
    </xf>
    <xf numFmtId="0" fontId="37" fillId="73" borderId="52" xfId="0" applyFont="1" applyFill="1" applyBorder="1" applyAlignment="1">
      <alignment wrapText="1"/>
    </xf>
    <xf numFmtId="0" fontId="37"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7"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7" fillId="62" borderId="20" xfId="0" applyFont="1" applyFill="1" applyBorder="1" applyAlignment="1">
      <alignment horizontal="center" vertical="center"/>
    </xf>
    <xf numFmtId="2" fontId="60" fillId="65" borderId="0" xfId="0" applyNumberFormat="1" applyFont="1" applyFill="1" applyBorder="1" applyAlignment="1">
      <alignment horizontal="center" vertical="center"/>
    </xf>
    <xf numFmtId="2" fontId="60" fillId="60" borderId="0" xfId="0" applyNumberFormat="1" applyFont="1" applyFill="1" applyBorder="1" applyAlignment="1">
      <alignment horizontal="center" vertical="center"/>
    </xf>
    <xf numFmtId="2" fontId="59" fillId="75" borderId="0" xfId="0" applyNumberFormat="1" applyFont="1" applyFill="1" applyBorder="1" applyAlignment="1">
      <alignment horizontal="center" vertical="center"/>
    </xf>
    <xf numFmtId="2" fontId="60" fillId="73" borderId="0" xfId="0" applyNumberFormat="1" applyFont="1" applyFill="1" applyBorder="1" applyAlignment="1">
      <alignment horizontal="center" vertical="center"/>
    </xf>
    <xf numFmtId="2" fontId="60" fillId="74" borderId="0" xfId="0" applyNumberFormat="1" applyFont="1" applyFill="1" applyBorder="1" applyAlignment="1">
      <alignment horizontal="center" vertical="center"/>
    </xf>
    <xf numFmtId="0" fontId="37" fillId="62" borderId="51" xfId="0" applyFont="1" applyFill="1" applyBorder="1" applyAlignment="1">
      <alignment horizontal="center" vertical="center"/>
    </xf>
    <xf numFmtId="0" fontId="37" fillId="62" borderId="46" xfId="0" applyFont="1" applyFill="1" applyBorder="1" applyAlignment="1">
      <alignment horizontal="center" vertical="center"/>
    </xf>
    <xf numFmtId="0" fontId="38" fillId="62" borderId="54" xfId="0" applyFont="1" applyFill="1" applyBorder="1" applyAlignment="1">
      <alignment horizontal="center" vertical="center"/>
    </xf>
    <xf numFmtId="0" fontId="38" fillId="62" borderId="42" xfId="0" applyFont="1" applyFill="1" applyBorder="1" applyAlignment="1">
      <alignment horizontal="center" vertical="center" wrapText="1"/>
    </xf>
    <xf numFmtId="2" fontId="60" fillId="65" borderId="54" xfId="0" applyNumberFormat="1" applyFont="1" applyFill="1" applyBorder="1" applyAlignment="1">
      <alignment horizontal="center" vertical="center"/>
    </xf>
    <xf numFmtId="2" fontId="60" fillId="65" borderId="64" xfId="0" applyNumberFormat="1" applyFont="1" applyFill="1" applyBorder="1" applyAlignment="1">
      <alignment horizontal="center" vertical="center"/>
    </xf>
    <xf numFmtId="2" fontId="60" fillId="60" borderId="54" xfId="0" applyNumberFormat="1" applyFont="1" applyFill="1" applyBorder="1" applyAlignment="1">
      <alignment horizontal="center" vertical="center"/>
    </xf>
    <xf numFmtId="2" fontId="60" fillId="60" borderId="64" xfId="0" applyNumberFormat="1" applyFont="1" applyFill="1" applyBorder="1" applyAlignment="1">
      <alignment horizontal="center" vertical="center"/>
    </xf>
    <xf numFmtId="2" fontId="59" fillId="75" borderId="54" xfId="0" applyNumberFormat="1" applyFont="1" applyFill="1" applyBorder="1" applyAlignment="1">
      <alignment horizontal="center" vertical="center"/>
    </xf>
    <xf numFmtId="2" fontId="59" fillId="75" borderId="64" xfId="0" applyNumberFormat="1" applyFont="1" applyFill="1" applyBorder="1" applyAlignment="1">
      <alignment horizontal="center" vertical="center"/>
    </xf>
    <xf numFmtId="2" fontId="60" fillId="73" borderId="54" xfId="0" applyNumberFormat="1" applyFont="1" applyFill="1" applyBorder="1" applyAlignment="1">
      <alignment horizontal="center" vertical="center"/>
    </xf>
    <xf numFmtId="2" fontId="60" fillId="73" borderId="64" xfId="0" applyNumberFormat="1" applyFont="1" applyFill="1" applyBorder="1" applyAlignment="1">
      <alignment horizontal="center" vertical="center"/>
    </xf>
    <xf numFmtId="2" fontId="60" fillId="74" borderId="54" xfId="0" applyNumberFormat="1" applyFont="1" applyFill="1" applyBorder="1" applyAlignment="1">
      <alignment horizontal="center" vertical="center"/>
    </xf>
    <xf numFmtId="2" fontId="60" fillId="74" borderId="64" xfId="0" applyNumberFormat="1" applyFont="1" applyFill="1" applyBorder="1" applyAlignment="1">
      <alignment horizontal="center" vertical="center"/>
    </xf>
    <xf numFmtId="2" fontId="60" fillId="0" borderId="54" xfId="0" applyNumberFormat="1" applyFont="1" applyFill="1" applyBorder="1" applyAlignment="1">
      <alignment horizontal="center" vertical="center"/>
    </xf>
    <xf numFmtId="2" fontId="60" fillId="0" borderId="64" xfId="0" applyNumberFormat="1" applyFont="1" applyFill="1" applyBorder="1" applyAlignment="1">
      <alignment horizontal="center" vertical="center"/>
    </xf>
    <xf numFmtId="2" fontId="60" fillId="0" borderId="66" xfId="0" applyNumberFormat="1" applyFont="1" applyFill="1" applyBorder="1" applyAlignment="1">
      <alignment horizontal="center" vertical="center"/>
    </xf>
    <xf numFmtId="2" fontId="60" fillId="0" borderId="67" xfId="0" applyNumberFormat="1" applyFont="1" applyFill="1" applyBorder="1" applyAlignment="1">
      <alignment horizontal="center" vertical="center"/>
    </xf>
    <xf numFmtId="0" fontId="38" fillId="62" borderId="16" xfId="0" applyFont="1" applyFill="1" applyBorder="1" applyAlignment="1">
      <alignment horizontal="center" vertical="center"/>
    </xf>
    <xf numFmtId="0" fontId="38" fillId="62" borderId="68" xfId="0" applyFont="1" applyFill="1" applyBorder="1" applyAlignment="1">
      <alignment horizontal="center" vertical="center"/>
    </xf>
    <xf numFmtId="0" fontId="38" fillId="62" borderId="69" xfId="0" applyFont="1" applyFill="1" applyBorder="1" applyAlignment="1">
      <alignment horizontal="center" vertical="center" wrapText="1"/>
    </xf>
    <xf numFmtId="0" fontId="38" fillId="65" borderId="60" xfId="0" applyFont="1" applyFill="1" applyBorder="1" applyAlignment="1">
      <alignment horizontal="center" vertical="center" wrapText="1"/>
    </xf>
    <xf numFmtId="0" fontId="38" fillId="65" borderId="42" xfId="0" applyFont="1" applyFill="1" applyBorder="1" applyAlignment="1">
      <alignment horizontal="center" vertical="center" wrapText="1"/>
    </xf>
    <xf numFmtId="0" fontId="38" fillId="60" borderId="60" xfId="0" applyFont="1" applyFill="1" applyBorder="1" applyAlignment="1">
      <alignment horizontal="center" vertical="center" wrapText="1"/>
    </xf>
    <xf numFmtId="0" fontId="38" fillId="60" borderId="42" xfId="0" applyFont="1" applyFill="1" applyBorder="1" applyAlignment="1">
      <alignment horizontal="center" vertical="center" wrapText="1"/>
    </xf>
    <xf numFmtId="0" fontId="38" fillId="75" borderId="60" xfId="0" applyFont="1" applyFill="1" applyBorder="1" applyAlignment="1">
      <alignment horizontal="center" vertical="center" wrapText="1"/>
    </xf>
    <xf numFmtId="0" fontId="38" fillId="75" borderId="42" xfId="0" applyFont="1" applyFill="1" applyBorder="1" applyAlignment="1">
      <alignment horizontal="center" vertical="center" wrapText="1"/>
    </xf>
    <xf numFmtId="0" fontId="38" fillId="73" borderId="60" xfId="0" applyFont="1" applyFill="1" applyBorder="1" applyAlignment="1">
      <alignment horizontal="center" vertical="center" wrapText="1"/>
    </xf>
    <xf numFmtId="0" fontId="38" fillId="73" borderId="42" xfId="0" applyFont="1" applyFill="1" applyBorder="1" applyAlignment="1">
      <alignment horizontal="center" vertical="center" wrapText="1"/>
    </xf>
    <xf numFmtId="0" fontId="38" fillId="62" borderId="60" xfId="0" applyFont="1" applyFill="1" applyBorder="1" applyAlignment="1">
      <alignment horizontal="center" vertical="center" wrapText="1"/>
    </xf>
    <xf numFmtId="0" fontId="38" fillId="62" borderId="70" xfId="0" applyFont="1" applyFill="1" applyBorder="1" applyAlignment="1">
      <alignment horizontal="center" vertical="center" wrapText="1"/>
    </xf>
    <xf numFmtId="0" fontId="38" fillId="62" borderId="47" xfId="0" applyFont="1" applyFill="1" applyBorder="1" applyAlignment="1">
      <alignment horizontal="center" vertical="center" wrapText="1"/>
    </xf>
    <xf numFmtId="0" fontId="38" fillId="62" borderId="16" xfId="0" applyFont="1" applyFill="1" applyBorder="1" applyAlignment="1">
      <alignment horizontal="center" vertical="center" wrapText="1"/>
    </xf>
    <xf numFmtId="1" fontId="65" fillId="0" borderId="0" xfId="470" applyNumberFormat="1" applyFont="1" applyFill="1" applyBorder="1"/>
    <xf numFmtId="2" fontId="0" fillId="0" borderId="16" xfId="0" applyNumberFormat="1" applyFont="1" applyFill="1" applyBorder="1"/>
    <xf numFmtId="0" fontId="5" fillId="0" borderId="16" xfId="470" applyFont="1" applyBorder="1"/>
    <xf numFmtId="0" fontId="99" fillId="0" borderId="0" xfId="1148" applyFont="1"/>
    <xf numFmtId="0" fontId="98" fillId="0" borderId="0" xfId="1148"/>
    <xf numFmtId="0" fontId="55" fillId="0" borderId="0" xfId="1148" applyFont="1"/>
    <xf numFmtId="0" fontId="55" fillId="0" borderId="16" xfId="1148" applyFont="1" applyBorder="1"/>
    <xf numFmtId="0" fontId="55" fillId="69" borderId="0" xfId="1148" applyFont="1" applyFill="1"/>
    <xf numFmtId="0" fontId="105" fillId="0" borderId="0" xfId="1148" applyFont="1"/>
    <xf numFmtId="0" fontId="106" fillId="76" borderId="0" xfId="1148" applyFont="1" applyFill="1"/>
    <xf numFmtId="0" fontId="7" fillId="0" borderId="16" xfId="469" applyFont="1" applyBorder="1"/>
    <xf numFmtId="0" fontId="7" fillId="0" borderId="0" xfId="0" applyFont="1" applyAlignment="1">
      <alignment vertical="center"/>
    </xf>
    <xf numFmtId="0" fontId="7" fillId="0" borderId="16" xfId="0" applyFont="1" applyBorder="1" applyAlignment="1">
      <alignment vertical="center"/>
    </xf>
    <xf numFmtId="0" fontId="3" fillId="0" borderId="0" xfId="470" applyFont="1" applyBorder="1"/>
    <xf numFmtId="1" fontId="40" fillId="0" borderId="0" xfId="470" applyNumberFormat="1" applyBorder="1"/>
    <xf numFmtId="1" fontId="6" fillId="0" borderId="0" xfId="470" applyNumberFormat="1" applyFont="1" applyBorder="1" applyAlignment="1">
      <alignment horizontal="center" vertical="center"/>
    </xf>
    <xf numFmtId="0" fontId="1" fillId="61" borderId="19" xfId="470" applyFont="1" applyFill="1" applyBorder="1"/>
    <xf numFmtId="2" fontId="38" fillId="74" borderId="60" xfId="0" applyNumberFormat="1" applyFont="1" applyFill="1" applyBorder="1" applyAlignment="1">
      <alignment horizontal="center" vertical="center" wrapText="1"/>
    </xf>
    <xf numFmtId="2" fontId="38" fillId="74" borderId="42" xfId="0" applyNumberFormat="1" applyFont="1" applyFill="1" applyBorder="1" applyAlignment="1">
      <alignment horizontal="center" vertical="center" wrapText="1"/>
    </xf>
    <xf numFmtId="0" fontId="58" fillId="67" borderId="13" xfId="0" applyFont="1" applyFill="1" applyBorder="1" applyAlignment="1">
      <alignment horizontal="center" wrapText="1"/>
    </xf>
    <xf numFmtId="0" fontId="58" fillId="67" borderId="14" xfId="0" applyFont="1" applyFill="1" applyBorder="1" applyAlignment="1">
      <alignment horizontal="center" wrapText="1"/>
    </xf>
    <xf numFmtId="0" fontId="37" fillId="67" borderId="21" xfId="0" applyFont="1" applyFill="1" applyBorder="1" applyAlignment="1">
      <alignment horizontal="center" vertical="center" wrapText="1"/>
    </xf>
    <xf numFmtId="0" fontId="37" fillId="67" borderId="22" xfId="0" applyFont="1" applyFill="1" applyBorder="1" applyAlignment="1">
      <alignment horizontal="center" vertical="center" wrapText="1"/>
    </xf>
    <xf numFmtId="0" fontId="58" fillId="67" borderId="21" xfId="0" quotePrefix="1" applyFont="1" applyFill="1" applyBorder="1" applyAlignment="1">
      <alignment horizontal="center" vertical="center"/>
    </xf>
    <xf numFmtId="0" fontId="58" fillId="67" borderId="22" xfId="0" quotePrefix="1" applyFont="1" applyFill="1" applyBorder="1" applyAlignment="1">
      <alignment horizontal="center" vertical="center"/>
    </xf>
    <xf numFmtId="0" fontId="37" fillId="67" borderId="21" xfId="0" applyFont="1" applyFill="1" applyBorder="1" applyAlignment="1">
      <alignment horizontal="center" vertical="center"/>
    </xf>
    <xf numFmtId="0" fontId="37" fillId="67" borderId="22" xfId="0" applyFont="1" applyFill="1" applyBorder="1" applyAlignment="1">
      <alignment horizontal="center" vertical="center"/>
    </xf>
    <xf numFmtId="0" fontId="58"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8"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7" fillId="62" borderId="21" xfId="961" applyFont="1" applyFill="1" applyBorder="1" applyAlignment="1">
      <alignment horizontal="center" vertical="center" wrapText="1"/>
    </xf>
    <xf numFmtId="0" fontId="37" fillId="62" borderId="22" xfId="961" applyFont="1" applyFill="1" applyBorder="1" applyAlignment="1">
      <alignment horizontal="center" vertical="center" wrapText="1"/>
    </xf>
    <xf numFmtId="0" fontId="37" fillId="62" borderId="13" xfId="961" applyFont="1" applyFill="1" applyBorder="1" applyAlignment="1">
      <alignment horizontal="center" vertical="center"/>
    </xf>
    <xf numFmtId="0" fontId="37" fillId="62" borderId="21" xfId="961" applyFont="1" applyFill="1" applyBorder="1" applyAlignment="1">
      <alignment horizontal="center" vertical="center"/>
    </xf>
    <xf numFmtId="0" fontId="37" fillId="62" borderId="22" xfId="961" applyFont="1" applyFill="1" applyBorder="1" applyAlignment="1">
      <alignment horizontal="center" vertical="center"/>
    </xf>
    <xf numFmtId="0" fontId="37" fillId="62" borderId="13" xfId="961" applyFont="1" applyFill="1" applyBorder="1" applyAlignment="1">
      <alignment horizontal="center" vertical="center" wrapText="1"/>
    </xf>
    <xf numFmtId="0" fontId="74" fillId="0" borderId="44" xfId="0" applyFont="1" applyBorder="1" applyAlignment="1">
      <alignment vertical="center"/>
    </xf>
    <xf numFmtId="0" fontId="74" fillId="0" borderId="45" xfId="0" applyFont="1" applyBorder="1" applyAlignment="1">
      <alignment vertical="center"/>
    </xf>
    <xf numFmtId="0" fontId="74" fillId="0" borderId="44" xfId="0" applyFont="1" applyBorder="1" applyAlignment="1">
      <alignment horizontal="center" vertical="center"/>
    </xf>
    <xf numFmtId="0" fontId="74" fillId="0" borderId="45" xfId="0" applyFont="1" applyBorder="1" applyAlignment="1">
      <alignment horizontal="center" vertical="center"/>
    </xf>
    <xf numFmtId="0" fontId="74" fillId="0" borderId="44" xfId="0" applyFont="1" applyBorder="1" applyAlignment="1">
      <alignment horizontal="center" vertical="center" wrapText="1"/>
    </xf>
    <xf numFmtId="0" fontId="74" fillId="0" borderId="45" xfId="0" applyFont="1" applyBorder="1" applyAlignment="1">
      <alignment horizontal="center" vertical="center" wrapText="1"/>
    </xf>
  </cellXfs>
  <cellStyles count="2787">
    <cellStyle name="20 % - Markeringsfarve1" xfId="1149"/>
    <cellStyle name="20 % - Markeringsfarve1 2" xfId="963"/>
    <cellStyle name="20 % - Markeringsfarve1 2 2" xfId="964"/>
    <cellStyle name="20 % - Markeringsfarve1 3" xfId="965"/>
    <cellStyle name="20 % - Markeringsfarve1 4" xfId="966"/>
    <cellStyle name="20 % - Markeringsfarve1 5" xfId="967"/>
    <cellStyle name="20 % - Markeringsfarve2" xfId="1150"/>
    <cellStyle name="20 % - Markeringsfarve2 2" xfId="968"/>
    <cellStyle name="20 % - Markeringsfarve2 2 2" xfId="969"/>
    <cellStyle name="20 % - Markeringsfarve2 3" xfId="970"/>
    <cellStyle name="20 % - Markeringsfarve2 4" xfId="971"/>
    <cellStyle name="20 % - Markeringsfarve2 5" xfId="972"/>
    <cellStyle name="20 % - Markeringsfarve3" xfId="1151"/>
    <cellStyle name="20 % - Markeringsfarve3 2" xfId="973"/>
    <cellStyle name="20 % - Markeringsfarve3 2 2" xfId="974"/>
    <cellStyle name="20 % - Markeringsfarve3 3" xfId="975"/>
    <cellStyle name="20 % - Markeringsfarve3 4" xfId="976"/>
    <cellStyle name="20 % - Markeringsfarve3 5" xfId="977"/>
    <cellStyle name="20 % - Markeringsfarve4" xfId="1152"/>
    <cellStyle name="20 % - Markeringsfarve4 2" xfId="978"/>
    <cellStyle name="20 % - Markeringsfarve4 2 2" xfId="979"/>
    <cellStyle name="20 % - Markeringsfarve4 3" xfId="980"/>
    <cellStyle name="20 % - Markeringsfarve4 4" xfId="981"/>
    <cellStyle name="20 % - Markeringsfarve4 5" xfId="982"/>
    <cellStyle name="20 % - Markeringsfarve5" xfId="1153"/>
    <cellStyle name="20 % - Markeringsfarve5 2" xfId="983"/>
    <cellStyle name="20 % - Markeringsfarve5 2 2" xfId="984"/>
    <cellStyle name="20 % - Markeringsfarve5 3" xfId="985"/>
    <cellStyle name="20 % - Markeringsfarve5 4" xfId="986"/>
    <cellStyle name="20 % - Markeringsfarve5 5" xfId="987"/>
    <cellStyle name="20 % - Markeringsfarve6" xfId="1154"/>
    <cellStyle name="20 % - Markeringsfarve6 2" xfId="988"/>
    <cellStyle name="20 % - Markeringsfarve6 2 2" xfId="989"/>
    <cellStyle name="20 % - Markeringsfarve6 3" xfId="990"/>
    <cellStyle name="20 % - Markeringsfarve6 4" xfId="991"/>
    <cellStyle name="20 % - Markeringsfarve6 5" xfId="992"/>
    <cellStyle name="20% - Accent1" xfId="1" builtinId="30" customBuiltin="1"/>
    <cellStyle name="20% - Accent1 2" xfId="993"/>
    <cellStyle name="20% - Accent2" xfId="2" builtinId="34" customBuiltin="1"/>
    <cellStyle name="20% - Accent2 2" xfId="994"/>
    <cellStyle name="20% - Accent3" xfId="3" builtinId="38" customBuiltin="1"/>
    <cellStyle name="20% - Accent3 2" xfId="995"/>
    <cellStyle name="20% - Accent4" xfId="4" builtinId="42" customBuiltin="1"/>
    <cellStyle name="20% - Accent4 2" xfId="996"/>
    <cellStyle name="20% - Accent5" xfId="5" builtinId="46" customBuiltin="1"/>
    <cellStyle name="20% - Accent5 2" xfId="997"/>
    <cellStyle name="20% - Accent6" xfId="6" builtinId="50" customBuiltin="1"/>
    <cellStyle name="20% - Accent6 2" xfId="998"/>
    <cellStyle name="20% - Colore 1" xfId="7"/>
    <cellStyle name="20% - Colore 1 2" xfId="1155"/>
    <cellStyle name="20% - Colore 2" xfId="8"/>
    <cellStyle name="20% - Colore 2 2" xfId="1156"/>
    <cellStyle name="20% - Colore 3" xfId="9"/>
    <cellStyle name="20% - Colore 3 2" xfId="1157"/>
    <cellStyle name="20% - Colore 4" xfId="10"/>
    <cellStyle name="20% - Colore 4 2" xfId="1158"/>
    <cellStyle name="20% - Colore 5" xfId="11"/>
    <cellStyle name="20% - Colore 5 2" xfId="1159"/>
    <cellStyle name="20% - Colore 6" xfId="12"/>
    <cellStyle name="20% - Colore 6 2" xfId="1160"/>
    <cellStyle name="40 % - Markeringsfarve1" xfId="1161"/>
    <cellStyle name="40 % - Markeringsfarve1 2" xfId="999"/>
    <cellStyle name="40 % - Markeringsfarve1 2 2" xfId="1000"/>
    <cellStyle name="40 % - Markeringsfarve1 3" xfId="1001"/>
    <cellStyle name="40 % - Markeringsfarve1 4" xfId="1002"/>
    <cellStyle name="40 % - Markeringsfarve1 5" xfId="1003"/>
    <cellStyle name="40 % - Markeringsfarve2" xfId="1162"/>
    <cellStyle name="40 % - Markeringsfarve2 2" xfId="1004"/>
    <cellStyle name="40 % - Markeringsfarve2 2 2" xfId="1005"/>
    <cellStyle name="40 % - Markeringsfarve2 3" xfId="1006"/>
    <cellStyle name="40 % - Markeringsfarve2 4" xfId="1007"/>
    <cellStyle name="40 % - Markeringsfarve2 5" xfId="1008"/>
    <cellStyle name="40 % - Markeringsfarve3" xfId="1163"/>
    <cellStyle name="40 % - Markeringsfarve3 2" xfId="1009"/>
    <cellStyle name="40 % - Markeringsfarve3 2 2" xfId="1010"/>
    <cellStyle name="40 % - Markeringsfarve3 3" xfId="1011"/>
    <cellStyle name="40 % - Markeringsfarve3 4" xfId="1012"/>
    <cellStyle name="40 % - Markeringsfarve3 5" xfId="1013"/>
    <cellStyle name="40 % - Markeringsfarve4" xfId="1164"/>
    <cellStyle name="40 % - Markeringsfarve4 2" xfId="1014"/>
    <cellStyle name="40 % - Markeringsfarve4 2 2" xfId="1015"/>
    <cellStyle name="40 % - Markeringsfarve4 3" xfId="1016"/>
    <cellStyle name="40 % - Markeringsfarve4 4" xfId="1017"/>
    <cellStyle name="40 % - Markeringsfarve4 5" xfId="1018"/>
    <cellStyle name="40 % - Markeringsfarve5" xfId="1165"/>
    <cellStyle name="40 % - Markeringsfarve5 2" xfId="1019"/>
    <cellStyle name="40 % - Markeringsfarve5 2 2" xfId="1020"/>
    <cellStyle name="40 % - Markeringsfarve5 3" xfId="1021"/>
    <cellStyle name="40 % - Markeringsfarve5 4" xfId="1022"/>
    <cellStyle name="40 % - Markeringsfarve5 5" xfId="1023"/>
    <cellStyle name="40 % - Markeringsfarve6" xfId="1166"/>
    <cellStyle name="40 % - Markeringsfarve6 2" xfId="1024"/>
    <cellStyle name="40 % - Markeringsfarve6 2 2" xfId="1025"/>
    <cellStyle name="40 % - Markeringsfarve6 3" xfId="1026"/>
    <cellStyle name="40 % - Markeringsfarve6 4" xfId="1027"/>
    <cellStyle name="40 % - Markeringsfarve6 5" xfId="1028"/>
    <cellStyle name="40% - Accent1" xfId="13" builtinId="31" customBuiltin="1"/>
    <cellStyle name="40% - Accent1 2" xfId="1029"/>
    <cellStyle name="40% - Accent2" xfId="14" builtinId="35" customBuiltin="1"/>
    <cellStyle name="40% - Accent2 2" xfId="1030"/>
    <cellStyle name="40% - Accent3" xfId="15" builtinId="39" customBuiltin="1"/>
    <cellStyle name="40% - Accent3 2" xfId="1031"/>
    <cellStyle name="40% - Accent4" xfId="16" builtinId="43" customBuiltin="1"/>
    <cellStyle name="40% - Accent4 2" xfId="1032"/>
    <cellStyle name="40% - Accent5" xfId="17" builtinId="47" customBuiltin="1"/>
    <cellStyle name="40% - Accent5 2" xfId="1033"/>
    <cellStyle name="40% - Accent6" xfId="18" builtinId="51" customBuiltin="1"/>
    <cellStyle name="40% - Accent6 2" xfId="1034"/>
    <cellStyle name="40% - Colore 1" xfId="19"/>
    <cellStyle name="40% - Colore 1 2" xfId="1167"/>
    <cellStyle name="40% - Colore 2" xfId="20"/>
    <cellStyle name="40% - Colore 2 2" xfId="1168"/>
    <cellStyle name="40% - Colore 3" xfId="21"/>
    <cellStyle name="40% - Colore 3 2" xfId="1169"/>
    <cellStyle name="40% - Colore 4" xfId="22"/>
    <cellStyle name="40% - Colore 4 2" xfId="1170"/>
    <cellStyle name="40% - Colore 5" xfId="23"/>
    <cellStyle name="40% - Colore 5 2" xfId="1171"/>
    <cellStyle name="40% - Colore 6" xfId="24"/>
    <cellStyle name="40% - Colore 6 2" xfId="1172"/>
    <cellStyle name="5x indented GHG Textfiels" xfId="25"/>
    <cellStyle name="60 % - Markeringsfarve1" xfId="1173"/>
    <cellStyle name="60 % - Markeringsfarve2" xfId="1174"/>
    <cellStyle name="60 % - Markeringsfarve3" xfId="1175"/>
    <cellStyle name="60 % - Markeringsfarve4" xfId="1176"/>
    <cellStyle name="60 % - Markeringsfarve5" xfId="1177"/>
    <cellStyle name="60 % - Markeringsfarve6" xfId="1178"/>
    <cellStyle name="60% - Accent1" xfId="26" builtinId="32" customBuiltin="1"/>
    <cellStyle name="60% - Accent1 2" xfId="1035"/>
    <cellStyle name="60% - Accent2" xfId="27" builtinId="36" customBuiltin="1"/>
    <cellStyle name="60% - Accent2 2" xfId="1036"/>
    <cellStyle name="60% - Accent3" xfId="28" builtinId="40" customBuiltin="1"/>
    <cellStyle name="60% - Accent3 2" xfId="1037"/>
    <cellStyle name="60% - Accent4" xfId="29" builtinId="44" customBuiltin="1"/>
    <cellStyle name="60% - Accent4 2" xfId="1038"/>
    <cellStyle name="60% - Accent5" xfId="30" builtinId="48" customBuiltin="1"/>
    <cellStyle name="60% - Accent5 2" xfId="1039"/>
    <cellStyle name="60% - Accent6" xfId="31" builtinId="52" customBuiltin="1"/>
    <cellStyle name="60% - Accent6 2" xfId="1040"/>
    <cellStyle name="60% - Colore 1" xfId="32"/>
    <cellStyle name="60% - Colore 2" xfId="33"/>
    <cellStyle name="60% - Colore 3" xfId="34"/>
    <cellStyle name="60% - Colore 4" xfId="35"/>
    <cellStyle name="60% - Colore 5" xfId="36"/>
    <cellStyle name="60% - Colore 6" xfId="37"/>
    <cellStyle name="Accent1" xfId="38" builtinId="29" customBuiltin="1"/>
    <cellStyle name="Accent1 2" xfId="1041"/>
    <cellStyle name="Accent2" xfId="39" builtinId="33" customBuiltin="1"/>
    <cellStyle name="Accent2 2" xfId="1042"/>
    <cellStyle name="Accent3" xfId="40" builtinId="37" customBuiltin="1"/>
    <cellStyle name="Accent3 2" xfId="1043"/>
    <cellStyle name="Accent4" xfId="41" builtinId="41" customBuiltin="1"/>
    <cellStyle name="Accent4 2" xfId="1044"/>
    <cellStyle name="Accent5" xfId="42" builtinId="45" customBuiltin="1"/>
    <cellStyle name="Accent5 2" xfId="1045"/>
    <cellStyle name="Accent6" xfId="43" builtinId="49" customBuiltin="1"/>
    <cellStyle name="Accent6 2" xfId="1046"/>
    <cellStyle name="AggOrange_CRFReport-template" xfId="44"/>
    <cellStyle name="AggOrange9_CRFReport-template" xfId="45"/>
    <cellStyle name="Bad" xfId="46" builtinId="27" customBuiltin="1"/>
    <cellStyle name="Bad 2" xfId="1047"/>
    <cellStyle name="Bad 3" xfId="1179"/>
    <cellStyle name="Bemærk! 2" xfId="1048"/>
    <cellStyle name="Bemærk! 2 2" xfId="1049"/>
    <cellStyle name="Bemærk! 3" xfId="1050"/>
    <cellStyle name="Bemærk! 3 2" xfId="1051"/>
    <cellStyle name="Bemærk! 4" xfId="1052"/>
    <cellStyle name="Bemærk! 5" xfId="1053"/>
    <cellStyle name="C01_Main head" xfId="1054"/>
    <cellStyle name="C02_Column heads" xfId="1055"/>
    <cellStyle name="C03_Sub head bold" xfId="1056"/>
    <cellStyle name="C03a_Sub head" xfId="1057"/>
    <cellStyle name="C04_Total text white bold" xfId="1058"/>
    <cellStyle name="C04a_Total text black with rule" xfId="1059"/>
    <cellStyle name="C05_Main text" xfId="1060"/>
    <cellStyle name="C06_Figs" xfId="1061"/>
    <cellStyle name="C07_Figs 1 dec percent" xfId="1062"/>
    <cellStyle name="C08_Figs 1 decimal" xfId="1063"/>
    <cellStyle name="C09_Notes" xfId="1064"/>
    <cellStyle name="Calcolo" xfId="47"/>
    <cellStyle name="Calcolo 2" xfId="48"/>
    <cellStyle name="Calcolo 2 2" xfId="49"/>
    <cellStyle name="Calcolo 2 3" xfId="50"/>
    <cellStyle name="Calcolo 2 4" xfId="51"/>
    <cellStyle name="Calcolo 2 5" xfId="52"/>
    <cellStyle name="Calcolo 3" xfId="53"/>
    <cellStyle name="Calcolo 4" xfId="54"/>
    <cellStyle name="Calcolo 5" xfId="55"/>
    <cellStyle name="Calcolo 6" xfId="56"/>
    <cellStyle name="Calculation" xfId="57" builtinId="22" customBuiltin="1"/>
    <cellStyle name="Calculation 2" xfId="1065"/>
    <cellStyle name="Cella collegata" xfId="58"/>
    <cellStyle name="Cella da controllare" xfId="59"/>
    <cellStyle name="Check Cell" xfId="60" builtinId="23" customBuiltin="1"/>
    <cellStyle name="Check Cell 2" xfId="1066"/>
    <cellStyle name="Colore 1" xfId="61"/>
    <cellStyle name="Colore 2" xfId="62"/>
    <cellStyle name="Colore 3" xfId="63"/>
    <cellStyle name="Colore 4" xfId="64"/>
    <cellStyle name="Colore 5" xfId="65"/>
    <cellStyle name="Colore 6" xfId="66"/>
    <cellStyle name="Comma" xfId="959" builtinId="3"/>
    <cellStyle name="Comma 10" xfId="1067"/>
    <cellStyle name="Comma 2" xfId="67"/>
    <cellStyle name="Comma 2 2" xfId="68"/>
    <cellStyle name="Comma 2 3" xfId="69"/>
    <cellStyle name="Comma 2 3 2" xfId="1180"/>
    <cellStyle name="Comma 2 3 2 2" xfId="1181"/>
    <cellStyle name="Comma 2 4" xfId="1182"/>
    <cellStyle name="Comma 3" xfId="70"/>
    <cellStyle name="Comma 3 2" xfId="1068"/>
    <cellStyle name="Comma 3 3" xfId="1069"/>
    <cellStyle name="Comma 3 4" xfId="1070"/>
    <cellStyle name="Comma 4" xfId="1071"/>
    <cellStyle name="Comma 4 2" xfId="1072"/>
    <cellStyle name="Comma 4 3" xfId="1073"/>
    <cellStyle name="Comma 4 4" xfId="1074"/>
    <cellStyle name="Comma 5" xfId="1075"/>
    <cellStyle name="Comma 5 2" xfId="1076"/>
    <cellStyle name="Comma 6" xfId="1077"/>
    <cellStyle name="Comma 7" xfId="1078"/>
    <cellStyle name="Comma 8" xfId="1079"/>
    <cellStyle name="Comma 9" xfId="1080"/>
    <cellStyle name="Comma 9 2" xfId="1081"/>
    <cellStyle name="Comma 9 3" xfId="1082"/>
    <cellStyle name="Comma0 - Type3" xfId="1183"/>
    <cellStyle name="CustomizationCells" xfId="71"/>
    <cellStyle name="CustomizationCells 2" xfId="1184"/>
    <cellStyle name="Euro" xfId="72"/>
    <cellStyle name="Euro 10" xfId="73"/>
    <cellStyle name="Euro 10 2" xfId="74"/>
    <cellStyle name="Euro 10 3" xfId="75"/>
    <cellStyle name="Euro 10 3 2" xfId="1185"/>
    <cellStyle name="Euro 10 3 2 2" xfId="1186"/>
    <cellStyle name="Euro 10 4" xfId="1187"/>
    <cellStyle name="Euro 10 4 2" xfId="1188"/>
    <cellStyle name="Euro 10 5" xfId="1189"/>
    <cellStyle name="Euro 11" xfId="76"/>
    <cellStyle name="Euro 11 2" xfId="77"/>
    <cellStyle name="Euro 11 3" xfId="78"/>
    <cellStyle name="Euro 11 3 2" xfId="1190"/>
    <cellStyle name="Euro 11 3 2 2" xfId="1191"/>
    <cellStyle name="Euro 11 4" xfId="1192"/>
    <cellStyle name="Euro 11 4 2" xfId="1193"/>
    <cellStyle name="Euro 11 5" xfId="1194"/>
    <cellStyle name="Euro 12" xfId="79"/>
    <cellStyle name="Euro 12 2" xfId="80"/>
    <cellStyle name="Euro 12 3" xfId="81"/>
    <cellStyle name="Euro 12 3 2" xfId="1195"/>
    <cellStyle name="Euro 12 3 2 2" xfId="1196"/>
    <cellStyle name="Euro 12 4" xfId="1197"/>
    <cellStyle name="Euro 12 4 2" xfId="1198"/>
    <cellStyle name="Euro 12 5" xfId="1199"/>
    <cellStyle name="Euro 13" xfId="82"/>
    <cellStyle name="Euro 13 2" xfId="83"/>
    <cellStyle name="Euro 13 3" xfId="84"/>
    <cellStyle name="Euro 13 3 2" xfId="1200"/>
    <cellStyle name="Euro 13 3 2 2" xfId="1201"/>
    <cellStyle name="Euro 13 4" xfId="1202"/>
    <cellStyle name="Euro 13 4 2" xfId="1203"/>
    <cellStyle name="Euro 13 5" xfId="1204"/>
    <cellStyle name="Euro 14" xfId="85"/>
    <cellStyle name="Euro 14 2" xfId="86"/>
    <cellStyle name="Euro 14 3" xfId="87"/>
    <cellStyle name="Euro 14 3 2" xfId="1205"/>
    <cellStyle name="Euro 14 3 2 2" xfId="1206"/>
    <cellStyle name="Euro 14 4" xfId="1207"/>
    <cellStyle name="Euro 14 4 2" xfId="1208"/>
    <cellStyle name="Euro 14 5" xfId="1209"/>
    <cellStyle name="Euro 15" xfId="88"/>
    <cellStyle name="Euro 15 2" xfId="89"/>
    <cellStyle name="Euro 15 3" xfId="90"/>
    <cellStyle name="Euro 15 3 2" xfId="1210"/>
    <cellStyle name="Euro 15 3 2 2" xfId="1211"/>
    <cellStyle name="Euro 15 4" xfId="1212"/>
    <cellStyle name="Euro 15 4 2" xfId="1213"/>
    <cellStyle name="Euro 15 5" xfId="1214"/>
    <cellStyle name="Euro 16" xfId="91"/>
    <cellStyle name="Euro 16 2" xfId="92"/>
    <cellStyle name="Euro 16 3" xfId="93"/>
    <cellStyle name="Euro 16 3 2" xfId="1215"/>
    <cellStyle name="Euro 16 3 2 2" xfId="1216"/>
    <cellStyle name="Euro 16 4" xfId="1217"/>
    <cellStyle name="Euro 16 4 2" xfId="1218"/>
    <cellStyle name="Euro 16 5" xfId="1219"/>
    <cellStyle name="Euro 17" xfId="94"/>
    <cellStyle name="Euro 17 2" xfId="95"/>
    <cellStyle name="Euro 17 3" xfId="96"/>
    <cellStyle name="Euro 17 3 2" xfId="1220"/>
    <cellStyle name="Euro 17 3 2 2" xfId="1221"/>
    <cellStyle name="Euro 17 4" xfId="1222"/>
    <cellStyle name="Euro 17 4 2" xfId="1223"/>
    <cellStyle name="Euro 17 5" xfId="1224"/>
    <cellStyle name="Euro 18" xfId="97"/>
    <cellStyle name="Euro 18 2" xfId="98"/>
    <cellStyle name="Euro 18 3" xfId="99"/>
    <cellStyle name="Euro 18 3 2" xfId="1225"/>
    <cellStyle name="Euro 18 3 2 2" xfId="1226"/>
    <cellStyle name="Euro 18 4" xfId="1227"/>
    <cellStyle name="Euro 18 4 2" xfId="1228"/>
    <cellStyle name="Euro 18 5" xfId="1229"/>
    <cellStyle name="Euro 19" xfId="100"/>
    <cellStyle name="Euro 19 2" xfId="101"/>
    <cellStyle name="Euro 19 3" xfId="102"/>
    <cellStyle name="Euro 19 3 2" xfId="1230"/>
    <cellStyle name="Euro 19 3 2 2" xfId="1231"/>
    <cellStyle name="Euro 19 4" xfId="1232"/>
    <cellStyle name="Euro 19 4 2" xfId="1233"/>
    <cellStyle name="Euro 19 5" xfId="1234"/>
    <cellStyle name="Euro 2" xfId="103"/>
    <cellStyle name="Euro 2 2" xfId="104"/>
    <cellStyle name="Euro 2 3" xfId="105"/>
    <cellStyle name="Euro 2 3 2" xfId="1235"/>
    <cellStyle name="Euro 2 3 2 2" xfId="1236"/>
    <cellStyle name="Euro 2 4" xfId="1237"/>
    <cellStyle name="Euro 2 4 2" xfId="1238"/>
    <cellStyle name="Euro 2 5" xfId="1239"/>
    <cellStyle name="Euro 20" xfId="106"/>
    <cellStyle name="Euro 20 2" xfId="107"/>
    <cellStyle name="Euro 20 3" xfId="108"/>
    <cellStyle name="Euro 20 3 2" xfId="1240"/>
    <cellStyle name="Euro 20 3 2 2" xfId="1241"/>
    <cellStyle name="Euro 20 4" xfId="1242"/>
    <cellStyle name="Euro 20 4 2" xfId="1243"/>
    <cellStyle name="Euro 20 5" xfId="1244"/>
    <cellStyle name="Euro 21" xfId="109"/>
    <cellStyle name="Euro 21 2" xfId="110"/>
    <cellStyle name="Euro 21 3" xfId="111"/>
    <cellStyle name="Euro 21 3 2" xfId="1245"/>
    <cellStyle name="Euro 21 3 2 2" xfId="1246"/>
    <cellStyle name="Euro 21 4" xfId="1247"/>
    <cellStyle name="Euro 21 4 2" xfId="1248"/>
    <cellStyle name="Euro 21 5" xfId="1249"/>
    <cellStyle name="Euro 22" xfId="112"/>
    <cellStyle name="Euro 22 2" xfId="113"/>
    <cellStyle name="Euro 22 3" xfId="114"/>
    <cellStyle name="Euro 22 3 2" xfId="1250"/>
    <cellStyle name="Euro 22 3 2 2" xfId="1251"/>
    <cellStyle name="Euro 22 4" xfId="1252"/>
    <cellStyle name="Euro 22 4 2" xfId="1253"/>
    <cellStyle name="Euro 22 5" xfId="1254"/>
    <cellStyle name="Euro 23" xfId="115"/>
    <cellStyle name="Euro 23 2" xfId="116"/>
    <cellStyle name="Euro 23 3" xfId="117"/>
    <cellStyle name="Euro 23 3 2" xfId="1255"/>
    <cellStyle name="Euro 23 3 2 2" xfId="1256"/>
    <cellStyle name="Euro 23 4" xfId="1257"/>
    <cellStyle name="Euro 23 4 2" xfId="1258"/>
    <cellStyle name="Euro 23 5" xfId="1259"/>
    <cellStyle name="Euro 24" xfId="118"/>
    <cellStyle name="Euro 24 2" xfId="119"/>
    <cellStyle name="Euro 24 3" xfId="120"/>
    <cellStyle name="Euro 24 3 2" xfId="1260"/>
    <cellStyle name="Euro 24 3 2 2" xfId="1261"/>
    <cellStyle name="Euro 24 4" xfId="1262"/>
    <cellStyle name="Euro 24 4 2" xfId="1263"/>
    <cellStyle name="Euro 24 5" xfId="1264"/>
    <cellStyle name="Euro 25" xfId="121"/>
    <cellStyle name="Euro 25 2" xfId="122"/>
    <cellStyle name="Euro 25 3" xfId="123"/>
    <cellStyle name="Euro 25 3 2" xfId="1265"/>
    <cellStyle name="Euro 25 3 2 2" xfId="1266"/>
    <cellStyle name="Euro 25 4" xfId="1267"/>
    <cellStyle name="Euro 25 4 2" xfId="1268"/>
    <cellStyle name="Euro 25 5" xfId="1269"/>
    <cellStyle name="Euro 26" xfId="124"/>
    <cellStyle name="Euro 26 2" xfId="125"/>
    <cellStyle name="Euro 26 3" xfId="126"/>
    <cellStyle name="Euro 26 3 2" xfId="1270"/>
    <cellStyle name="Euro 26 3 2 2" xfId="1271"/>
    <cellStyle name="Euro 26 4" xfId="1272"/>
    <cellStyle name="Euro 26 4 2" xfId="1273"/>
    <cellStyle name="Euro 26 5" xfId="1274"/>
    <cellStyle name="Euro 27" xfId="127"/>
    <cellStyle name="Euro 27 2" xfId="128"/>
    <cellStyle name="Euro 27 3" xfId="129"/>
    <cellStyle name="Euro 27 3 2" xfId="1275"/>
    <cellStyle name="Euro 27 3 2 2" xfId="1276"/>
    <cellStyle name="Euro 27 4" xfId="1277"/>
    <cellStyle name="Euro 27 4 2" xfId="1278"/>
    <cellStyle name="Euro 27 5" xfId="1279"/>
    <cellStyle name="Euro 28" xfId="130"/>
    <cellStyle name="Euro 28 2" xfId="131"/>
    <cellStyle name="Euro 28 3" xfId="132"/>
    <cellStyle name="Euro 28 3 2" xfId="1280"/>
    <cellStyle name="Euro 28 3 2 2" xfId="1281"/>
    <cellStyle name="Euro 28 4" xfId="1282"/>
    <cellStyle name="Euro 28 4 2" xfId="1283"/>
    <cellStyle name="Euro 28 5" xfId="1284"/>
    <cellStyle name="Euro 29" xfId="133"/>
    <cellStyle name="Euro 29 2" xfId="134"/>
    <cellStyle name="Euro 29 3" xfId="135"/>
    <cellStyle name="Euro 29 3 2" xfId="1285"/>
    <cellStyle name="Euro 29 3 2 2" xfId="1286"/>
    <cellStyle name="Euro 29 4" xfId="1287"/>
    <cellStyle name="Euro 29 4 2" xfId="1288"/>
    <cellStyle name="Euro 29 5" xfId="1289"/>
    <cellStyle name="Euro 3" xfId="136"/>
    <cellStyle name="Euro 3 2" xfId="137"/>
    <cellStyle name="Euro 3 3" xfId="138"/>
    <cellStyle name="Euro 3 3 2" xfId="1290"/>
    <cellStyle name="Euro 3 3 2 2" xfId="1291"/>
    <cellStyle name="Euro 3 4" xfId="1292"/>
    <cellStyle name="Euro 3 4 2" xfId="1293"/>
    <cellStyle name="Euro 3 5" xfId="1294"/>
    <cellStyle name="Euro 30" xfId="139"/>
    <cellStyle name="Euro 30 2" xfId="140"/>
    <cellStyle name="Euro 30 3" xfId="141"/>
    <cellStyle name="Euro 30 3 2" xfId="1295"/>
    <cellStyle name="Euro 30 3 2 2" xfId="1296"/>
    <cellStyle name="Euro 30 4" xfId="1297"/>
    <cellStyle name="Euro 30 4 2" xfId="1298"/>
    <cellStyle name="Euro 30 5" xfId="1299"/>
    <cellStyle name="Euro 31" xfId="142"/>
    <cellStyle name="Euro 31 2" xfId="143"/>
    <cellStyle name="Euro 31 3" xfId="144"/>
    <cellStyle name="Euro 31 3 2" xfId="1300"/>
    <cellStyle name="Euro 31 3 2 2" xfId="1301"/>
    <cellStyle name="Euro 31 4" xfId="1302"/>
    <cellStyle name="Euro 31 4 2" xfId="1303"/>
    <cellStyle name="Euro 31 5" xfId="1304"/>
    <cellStyle name="Euro 32" xfId="145"/>
    <cellStyle name="Euro 32 2" xfId="146"/>
    <cellStyle name="Euro 32 3" xfId="147"/>
    <cellStyle name="Euro 32 3 2" xfId="1305"/>
    <cellStyle name="Euro 32 3 2 2" xfId="1306"/>
    <cellStyle name="Euro 32 4" xfId="1307"/>
    <cellStyle name="Euro 32 4 2" xfId="1308"/>
    <cellStyle name="Euro 32 5" xfId="1309"/>
    <cellStyle name="Euro 33" xfId="148"/>
    <cellStyle name="Euro 33 2" xfId="149"/>
    <cellStyle name="Euro 33 3" xfId="150"/>
    <cellStyle name="Euro 33 3 2" xfId="1310"/>
    <cellStyle name="Euro 33 3 2 2" xfId="1311"/>
    <cellStyle name="Euro 33 4" xfId="1312"/>
    <cellStyle name="Euro 33 4 2" xfId="1313"/>
    <cellStyle name="Euro 33 5" xfId="1314"/>
    <cellStyle name="Euro 34" xfId="151"/>
    <cellStyle name="Euro 34 2" xfId="152"/>
    <cellStyle name="Euro 34 3" xfId="153"/>
    <cellStyle name="Euro 34 3 2" xfId="1315"/>
    <cellStyle name="Euro 34 3 2 2" xfId="1316"/>
    <cellStyle name="Euro 34 4" xfId="1317"/>
    <cellStyle name="Euro 34 4 2" xfId="1318"/>
    <cellStyle name="Euro 34 5" xfId="1319"/>
    <cellStyle name="Euro 35" xfId="154"/>
    <cellStyle name="Euro 35 2" xfId="155"/>
    <cellStyle name="Euro 35 3" xfId="156"/>
    <cellStyle name="Euro 35 3 2" xfId="1320"/>
    <cellStyle name="Euro 35 3 2 2" xfId="1321"/>
    <cellStyle name="Euro 35 4" xfId="1322"/>
    <cellStyle name="Euro 35 4 2" xfId="1323"/>
    <cellStyle name="Euro 35 5" xfId="1324"/>
    <cellStyle name="Euro 36" xfId="157"/>
    <cellStyle name="Euro 36 2" xfId="158"/>
    <cellStyle name="Euro 36 3" xfId="159"/>
    <cellStyle name="Euro 36 3 2" xfId="1325"/>
    <cellStyle name="Euro 36 3 2 2" xfId="1326"/>
    <cellStyle name="Euro 36 4" xfId="1327"/>
    <cellStyle name="Euro 36 4 2" xfId="1328"/>
    <cellStyle name="Euro 36 5" xfId="1329"/>
    <cellStyle name="Euro 37" xfId="160"/>
    <cellStyle name="Euro 37 2" xfId="161"/>
    <cellStyle name="Euro 37 3" xfId="162"/>
    <cellStyle name="Euro 37 3 2" xfId="1330"/>
    <cellStyle name="Euro 37 3 2 2" xfId="1331"/>
    <cellStyle name="Euro 37 4" xfId="1332"/>
    <cellStyle name="Euro 37 4 2" xfId="1333"/>
    <cellStyle name="Euro 37 5" xfId="1334"/>
    <cellStyle name="Euro 38" xfId="163"/>
    <cellStyle name="Euro 38 2" xfId="164"/>
    <cellStyle name="Euro 38 3" xfId="165"/>
    <cellStyle name="Euro 38 3 2" xfId="1335"/>
    <cellStyle name="Euro 38 3 2 2" xfId="1336"/>
    <cellStyle name="Euro 38 4" xfId="1337"/>
    <cellStyle name="Euro 38 4 2" xfId="1338"/>
    <cellStyle name="Euro 38 5" xfId="1339"/>
    <cellStyle name="Euro 39" xfId="166"/>
    <cellStyle name="Euro 39 2" xfId="167"/>
    <cellStyle name="Euro 39 3" xfId="168"/>
    <cellStyle name="Euro 39 3 2" xfId="1340"/>
    <cellStyle name="Euro 39 3 2 2" xfId="1341"/>
    <cellStyle name="Euro 39 4" xfId="1342"/>
    <cellStyle name="Euro 39 4 2" xfId="1343"/>
    <cellStyle name="Euro 39 5" xfId="1344"/>
    <cellStyle name="Euro 4" xfId="169"/>
    <cellStyle name="Euro 4 2" xfId="170"/>
    <cellStyle name="Euro 4 3" xfId="171"/>
    <cellStyle name="Euro 4 3 2" xfId="1345"/>
    <cellStyle name="Euro 4 3 2 2" xfId="1346"/>
    <cellStyle name="Euro 4 4" xfId="1347"/>
    <cellStyle name="Euro 4 4 2" xfId="1348"/>
    <cellStyle name="Euro 4 5" xfId="1349"/>
    <cellStyle name="Euro 40" xfId="172"/>
    <cellStyle name="Euro 40 2" xfId="173"/>
    <cellStyle name="Euro 40 3" xfId="174"/>
    <cellStyle name="Euro 40 3 2" xfId="1350"/>
    <cellStyle name="Euro 40 3 2 2" xfId="1351"/>
    <cellStyle name="Euro 40 4" xfId="1352"/>
    <cellStyle name="Euro 40 4 2" xfId="1353"/>
    <cellStyle name="Euro 40 5" xfId="1354"/>
    <cellStyle name="Euro 41" xfId="175"/>
    <cellStyle name="Euro 41 2" xfId="176"/>
    <cellStyle name="Euro 41 3" xfId="177"/>
    <cellStyle name="Euro 41 3 2" xfId="1355"/>
    <cellStyle name="Euro 41 3 2 2" xfId="1356"/>
    <cellStyle name="Euro 41 4" xfId="1357"/>
    <cellStyle name="Euro 41 4 2" xfId="1358"/>
    <cellStyle name="Euro 41 5" xfId="1359"/>
    <cellStyle name="Euro 42" xfId="178"/>
    <cellStyle name="Euro 42 2" xfId="179"/>
    <cellStyle name="Euro 42 3" xfId="180"/>
    <cellStyle name="Euro 42 3 2" xfId="1360"/>
    <cellStyle name="Euro 42 3 2 2" xfId="1361"/>
    <cellStyle name="Euro 42 4" xfId="1362"/>
    <cellStyle name="Euro 42 4 2" xfId="1363"/>
    <cellStyle name="Euro 42 5" xfId="1364"/>
    <cellStyle name="Euro 43" xfId="181"/>
    <cellStyle name="Euro 43 2" xfId="182"/>
    <cellStyle name="Euro 43 3" xfId="183"/>
    <cellStyle name="Euro 43 3 2" xfId="1365"/>
    <cellStyle name="Euro 43 3 2 2" xfId="1366"/>
    <cellStyle name="Euro 43 4" xfId="1367"/>
    <cellStyle name="Euro 43 4 2" xfId="1368"/>
    <cellStyle name="Euro 43 5" xfId="1369"/>
    <cellStyle name="Euro 44" xfId="184"/>
    <cellStyle name="Euro 44 2" xfId="185"/>
    <cellStyle name="Euro 44 3" xfId="186"/>
    <cellStyle name="Euro 44 3 2" xfId="1370"/>
    <cellStyle name="Euro 44 3 2 2" xfId="1371"/>
    <cellStyle name="Euro 44 4" xfId="1372"/>
    <cellStyle name="Euro 44 4 2" xfId="1373"/>
    <cellStyle name="Euro 44 5" xfId="1374"/>
    <cellStyle name="Euro 45" xfId="187"/>
    <cellStyle name="Euro 45 2" xfId="1375"/>
    <cellStyle name="Euro 46" xfId="188"/>
    <cellStyle name="Euro 46 2" xfId="1376"/>
    <cellStyle name="Euro 47" xfId="1377"/>
    <cellStyle name="Euro 47 2" xfId="1378"/>
    <cellStyle name="Euro 47 2 2" xfId="1379"/>
    <cellStyle name="Euro 48" xfId="1380"/>
    <cellStyle name="Euro 49" xfId="1381"/>
    <cellStyle name="Euro 49 2" xfId="1382"/>
    <cellStyle name="Euro 5" xfId="189"/>
    <cellStyle name="Euro 5 2" xfId="190"/>
    <cellStyle name="Euro 5 3" xfId="191"/>
    <cellStyle name="Euro 5 3 2" xfId="1383"/>
    <cellStyle name="Euro 5 3 2 2" xfId="1384"/>
    <cellStyle name="Euro 5 4" xfId="1385"/>
    <cellStyle name="Euro 5 4 2" xfId="1386"/>
    <cellStyle name="Euro 5 5" xfId="1387"/>
    <cellStyle name="Euro 50" xfId="1388"/>
    <cellStyle name="Euro 6" xfId="192"/>
    <cellStyle name="Euro 6 2" xfId="193"/>
    <cellStyle name="Euro 6 3" xfId="194"/>
    <cellStyle name="Euro 6 3 2" xfId="1389"/>
    <cellStyle name="Euro 6 3 2 2" xfId="1390"/>
    <cellStyle name="Euro 6 4" xfId="1391"/>
    <cellStyle name="Euro 6 4 2" xfId="1392"/>
    <cellStyle name="Euro 6 5" xfId="1393"/>
    <cellStyle name="Euro 7" xfId="195"/>
    <cellStyle name="Euro 7 2" xfId="196"/>
    <cellStyle name="Euro 7 3" xfId="197"/>
    <cellStyle name="Euro 7 3 2" xfId="1394"/>
    <cellStyle name="Euro 7 3 2 2" xfId="1395"/>
    <cellStyle name="Euro 7 4" xfId="1396"/>
    <cellStyle name="Euro 7 4 2" xfId="1397"/>
    <cellStyle name="Euro 7 5" xfId="1398"/>
    <cellStyle name="Euro 8" xfId="198"/>
    <cellStyle name="Euro 8 2" xfId="199"/>
    <cellStyle name="Euro 8 3" xfId="200"/>
    <cellStyle name="Euro 8 3 2" xfId="1399"/>
    <cellStyle name="Euro 8 3 2 2" xfId="1400"/>
    <cellStyle name="Euro 8 4" xfId="1401"/>
    <cellStyle name="Euro 8 4 2" xfId="1402"/>
    <cellStyle name="Euro 8 5" xfId="1403"/>
    <cellStyle name="Euro 9" xfId="201"/>
    <cellStyle name="Euro 9 2" xfId="202"/>
    <cellStyle name="Euro 9 3" xfId="203"/>
    <cellStyle name="Euro 9 3 2" xfId="1404"/>
    <cellStyle name="Euro 9 3 2 2" xfId="1405"/>
    <cellStyle name="Euro 9 4" xfId="1406"/>
    <cellStyle name="Euro 9 4 2" xfId="1407"/>
    <cellStyle name="Euro 9 5" xfId="1408"/>
    <cellStyle name="Explanatory Text" xfId="204" builtinId="53" customBuiltin="1"/>
    <cellStyle name="Explanatory Text 2" xfId="1083"/>
    <cellStyle name="Fixed2 - Type2" xfId="1409"/>
    <cellStyle name="Good" xfId="205" builtinId="26" customBuiltin="1"/>
    <cellStyle name="Good 2" xfId="1084"/>
    <cellStyle name="Heading 1" xfId="206" builtinId="16" customBuiltin="1"/>
    <cellStyle name="Heading 1 2" xfId="1085"/>
    <cellStyle name="Heading 2" xfId="207" builtinId="17" customBuiltin="1"/>
    <cellStyle name="Heading 2 2" xfId="1086"/>
    <cellStyle name="Heading 3" xfId="208" builtinId="18" customBuiltin="1"/>
    <cellStyle name="Heading 3 2" xfId="1087"/>
    <cellStyle name="Heading 4" xfId="209" builtinId="19" customBuiltin="1"/>
    <cellStyle name="Heading 4 2" xfId="1088"/>
    <cellStyle name="Hyperlink" xfId="960" builtinId="8"/>
    <cellStyle name="Hyperlink 2" xfId="962"/>
    <cellStyle name="Hyperlink 3" xfId="1089"/>
    <cellStyle name="Input" xfId="210" builtinId="20" customBuiltin="1"/>
    <cellStyle name="Input 2" xfId="211"/>
    <cellStyle name="Input 2 2" xfId="212"/>
    <cellStyle name="Input 2 2 2" xfId="213"/>
    <cellStyle name="Input 2 2 3" xfId="214"/>
    <cellStyle name="Input 2 2 4" xfId="215"/>
    <cellStyle name="Input 2 2 5" xfId="216"/>
    <cellStyle name="Input 2 3" xfId="217"/>
    <cellStyle name="Input 2 4" xfId="218"/>
    <cellStyle name="Input 2 5" xfId="219"/>
    <cellStyle name="Input 2 6" xfId="220"/>
    <cellStyle name="Input 3" xfId="1410"/>
    <cellStyle name="Input 3 2" xfId="1411"/>
    <cellStyle name="InputCells" xfId="221"/>
    <cellStyle name="Komma 2" xfId="1090"/>
    <cellStyle name="Komma 2 2" xfId="1091"/>
    <cellStyle name="Komma 2 2 2" xfId="1092"/>
    <cellStyle name="Komma 2 3" xfId="1093"/>
    <cellStyle name="Komma 3" xfId="1094"/>
    <cellStyle name="Komma 4" xfId="1095"/>
    <cellStyle name="Komma 4 2" xfId="1096"/>
    <cellStyle name="Komma 5" xfId="1097"/>
    <cellStyle name="Komma 5 2" xfId="1098"/>
    <cellStyle name="Komma 6" xfId="1099"/>
    <cellStyle name="Komma 7" xfId="1100"/>
    <cellStyle name="Komma 8" xfId="1101"/>
    <cellStyle name="Komma 9" xfId="1102"/>
    <cellStyle name="Kontroller celle" xfId="1412"/>
    <cellStyle name="Link 2" xfId="1103"/>
    <cellStyle name="Linked Cell" xfId="222" builtinId="24" customBuiltin="1"/>
    <cellStyle name="Linked Cell 2" xfId="1104"/>
    <cellStyle name="Markeringsfarve1" xfId="1413"/>
    <cellStyle name="Markeringsfarve2" xfId="1414"/>
    <cellStyle name="Markeringsfarve3" xfId="1415"/>
    <cellStyle name="Markeringsfarve4" xfId="1416"/>
    <cellStyle name="Markeringsfarve5" xfId="1417"/>
    <cellStyle name="Markeringsfarve6" xfId="1418"/>
    <cellStyle name="Migliaia [0] 10" xfId="223"/>
    <cellStyle name="Migliaia [0] 10 2" xfId="1419"/>
    <cellStyle name="Migliaia [0] 10 2 2" xfId="1420"/>
    <cellStyle name="Migliaia [0] 10 3" xfId="1421"/>
    <cellStyle name="Migliaia [0] 11" xfId="224"/>
    <cellStyle name="Migliaia [0] 11 2" xfId="1422"/>
    <cellStyle name="Migliaia [0] 11 2 2" xfId="1423"/>
    <cellStyle name="Migliaia [0] 11 3" xfId="1424"/>
    <cellStyle name="Migliaia [0] 12" xfId="225"/>
    <cellStyle name="Migliaia [0] 12 2" xfId="1425"/>
    <cellStyle name="Migliaia [0] 12 2 2" xfId="1426"/>
    <cellStyle name="Migliaia [0] 12 3" xfId="1427"/>
    <cellStyle name="Migliaia [0] 13" xfId="226"/>
    <cellStyle name="Migliaia [0] 13 2" xfId="1428"/>
    <cellStyle name="Migliaia [0] 13 2 2" xfId="1429"/>
    <cellStyle name="Migliaia [0] 13 3" xfId="1430"/>
    <cellStyle name="Migliaia [0] 14" xfId="227"/>
    <cellStyle name="Migliaia [0] 14 2" xfId="1431"/>
    <cellStyle name="Migliaia [0] 14 2 2" xfId="1432"/>
    <cellStyle name="Migliaia [0] 14 3" xfId="1433"/>
    <cellStyle name="Migliaia [0] 15" xfId="228"/>
    <cellStyle name="Migliaia [0] 15 2" xfId="1434"/>
    <cellStyle name="Migliaia [0] 15 2 2" xfId="1435"/>
    <cellStyle name="Migliaia [0] 15 3" xfId="1436"/>
    <cellStyle name="Migliaia [0] 16" xfId="229"/>
    <cellStyle name="Migliaia [0] 16 2" xfId="1437"/>
    <cellStyle name="Migliaia [0] 16 2 2" xfId="1438"/>
    <cellStyle name="Migliaia [0] 16 3" xfId="1439"/>
    <cellStyle name="Migliaia [0] 17" xfId="230"/>
    <cellStyle name="Migliaia [0] 17 2" xfId="1440"/>
    <cellStyle name="Migliaia [0] 17 2 2" xfId="1441"/>
    <cellStyle name="Migliaia [0] 17 3" xfId="1442"/>
    <cellStyle name="Migliaia [0] 18" xfId="231"/>
    <cellStyle name="Migliaia [0] 18 2" xfId="1443"/>
    <cellStyle name="Migliaia [0] 18 2 2" xfId="1444"/>
    <cellStyle name="Migliaia [0] 18 3" xfId="1445"/>
    <cellStyle name="Migliaia [0] 19" xfId="232"/>
    <cellStyle name="Migliaia [0] 19 2" xfId="1446"/>
    <cellStyle name="Migliaia [0] 19 2 2" xfId="1447"/>
    <cellStyle name="Migliaia [0] 19 3" xfId="1448"/>
    <cellStyle name="Migliaia [0] 2" xfId="233"/>
    <cellStyle name="Migliaia [0] 2 2" xfId="1449"/>
    <cellStyle name="Migliaia [0] 2 2 2" xfId="1450"/>
    <cellStyle name="Migliaia [0] 2 3" xfId="1451"/>
    <cellStyle name="Migliaia [0] 20" xfId="234"/>
    <cellStyle name="Migliaia [0] 20 2" xfId="1452"/>
    <cellStyle name="Migliaia [0] 20 2 2" xfId="1453"/>
    <cellStyle name="Migliaia [0] 20 3" xfId="1454"/>
    <cellStyle name="Migliaia [0] 21" xfId="235"/>
    <cellStyle name="Migliaia [0] 21 2" xfId="1455"/>
    <cellStyle name="Migliaia [0] 21 2 2" xfId="1456"/>
    <cellStyle name="Migliaia [0] 21 3" xfId="1457"/>
    <cellStyle name="Migliaia [0] 22" xfId="236"/>
    <cellStyle name="Migliaia [0] 22 2" xfId="1458"/>
    <cellStyle name="Migliaia [0] 22 2 2" xfId="1459"/>
    <cellStyle name="Migliaia [0] 22 3" xfId="1460"/>
    <cellStyle name="Migliaia [0] 23" xfId="237"/>
    <cellStyle name="Migliaia [0] 23 2" xfId="1461"/>
    <cellStyle name="Migliaia [0] 23 2 2" xfId="1462"/>
    <cellStyle name="Migliaia [0] 23 3" xfId="1463"/>
    <cellStyle name="Migliaia [0] 24" xfId="238"/>
    <cellStyle name="Migliaia [0] 24 2" xfId="1464"/>
    <cellStyle name="Migliaia [0] 24 2 2" xfId="1465"/>
    <cellStyle name="Migliaia [0] 24 3" xfId="1466"/>
    <cellStyle name="Migliaia [0] 25" xfId="239"/>
    <cellStyle name="Migliaia [0] 25 2" xfId="1467"/>
    <cellStyle name="Migliaia [0] 25 2 2" xfId="1468"/>
    <cellStyle name="Migliaia [0] 25 3" xfId="1469"/>
    <cellStyle name="Migliaia [0] 26" xfId="240"/>
    <cellStyle name="Migliaia [0] 26 2" xfId="1470"/>
    <cellStyle name="Migliaia [0] 26 2 2" xfId="1471"/>
    <cellStyle name="Migliaia [0] 26 3" xfId="1472"/>
    <cellStyle name="Migliaia [0] 27" xfId="241"/>
    <cellStyle name="Migliaia [0] 27 2" xfId="1473"/>
    <cellStyle name="Migliaia [0] 27 2 2" xfId="1474"/>
    <cellStyle name="Migliaia [0] 27 3" xfId="1475"/>
    <cellStyle name="Migliaia [0] 28" xfId="242"/>
    <cellStyle name="Migliaia [0] 28 2" xfId="1476"/>
    <cellStyle name="Migliaia [0] 28 2 2" xfId="1477"/>
    <cellStyle name="Migliaia [0] 28 3" xfId="1478"/>
    <cellStyle name="Migliaia [0] 29" xfId="243"/>
    <cellStyle name="Migliaia [0] 29 2" xfId="1479"/>
    <cellStyle name="Migliaia [0] 29 2 2" xfId="1480"/>
    <cellStyle name="Migliaia [0] 29 3" xfId="1481"/>
    <cellStyle name="Migliaia [0] 3" xfId="244"/>
    <cellStyle name="Migliaia [0] 3 2" xfId="1482"/>
    <cellStyle name="Migliaia [0] 3 2 2" xfId="1483"/>
    <cellStyle name="Migliaia [0] 3 3" xfId="1484"/>
    <cellStyle name="Migliaia [0] 30" xfId="245"/>
    <cellStyle name="Migliaia [0] 30 2" xfId="1485"/>
    <cellStyle name="Migliaia [0] 30 2 2" xfId="1486"/>
    <cellStyle name="Migliaia [0] 30 3" xfId="1487"/>
    <cellStyle name="Migliaia [0] 31" xfId="246"/>
    <cellStyle name="Migliaia [0] 31 2" xfId="1488"/>
    <cellStyle name="Migliaia [0] 31 2 2" xfId="1489"/>
    <cellStyle name="Migliaia [0] 31 3" xfId="1490"/>
    <cellStyle name="Migliaia [0] 32" xfId="247"/>
    <cellStyle name="Migliaia [0] 32 2" xfId="1491"/>
    <cellStyle name="Migliaia [0] 32 2 2" xfId="1492"/>
    <cellStyle name="Migliaia [0] 32 3" xfId="1493"/>
    <cellStyle name="Migliaia [0] 33" xfId="248"/>
    <cellStyle name="Migliaia [0] 33 2" xfId="1494"/>
    <cellStyle name="Migliaia [0] 33 2 2" xfId="1495"/>
    <cellStyle name="Migliaia [0] 33 3" xfId="1496"/>
    <cellStyle name="Migliaia [0] 34" xfId="249"/>
    <cellStyle name="Migliaia [0] 34 2" xfId="1497"/>
    <cellStyle name="Migliaia [0] 34 2 2" xfId="1498"/>
    <cellStyle name="Migliaia [0] 34 3" xfId="1499"/>
    <cellStyle name="Migliaia [0] 35" xfId="250"/>
    <cellStyle name="Migliaia [0] 35 2" xfId="1500"/>
    <cellStyle name="Migliaia [0] 35 2 2" xfId="1501"/>
    <cellStyle name="Migliaia [0] 35 3" xfId="1502"/>
    <cellStyle name="Migliaia [0] 36" xfId="251"/>
    <cellStyle name="Migliaia [0] 36 2" xfId="1503"/>
    <cellStyle name="Migliaia [0] 36 2 2" xfId="1504"/>
    <cellStyle name="Migliaia [0] 36 3" xfId="1505"/>
    <cellStyle name="Migliaia [0] 37" xfId="252"/>
    <cellStyle name="Migliaia [0] 37 2" xfId="1506"/>
    <cellStyle name="Migliaia [0] 37 2 2" xfId="1507"/>
    <cellStyle name="Migliaia [0] 37 3" xfId="1508"/>
    <cellStyle name="Migliaia [0] 38" xfId="253"/>
    <cellStyle name="Migliaia [0] 38 2" xfId="1509"/>
    <cellStyle name="Migliaia [0] 38 2 2" xfId="1510"/>
    <cellStyle name="Migliaia [0] 38 3" xfId="1511"/>
    <cellStyle name="Migliaia [0] 39" xfId="254"/>
    <cellStyle name="Migliaia [0] 39 2" xfId="1512"/>
    <cellStyle name="Migliaia [0] 39 2 2" xfId="1513"/>
    <cellStyle name="Migliaia [0] 39 3" xfId="1514"/>
    <cellStyle name="Migliaia [0] 4" xfId="255"/>
    <cellStyle name="Migliaia [0] 4 2" xfId="1515"/>
    <cellStyle name="Migliaia [0] 4 2 2" xfId="1516"/>
    <cellStyle name="Migliaia [0] 4 3" xfId="1517"/>
    <cellStyle name="Migliaia [0] 40" xfId="256"/>
    <cellStyle name="Migliaia [0] 40 2" xfId="1518"/>
    <cellStyle name="Migliaia [0] 40 2 2" xfId="1519"/>
    <cellStyle name="Migliaia [0] 40 3" xfId="1520"/>
    <cellStyle name="Migliaia [0] 41" xfId="257"/>
    <cellStyle name="Migliaia [0] 41 2" xfId="1521"/>
    <cellStyle name="Migliaia [0] 41 2 2" xfId="1522"/>
    <cellStyle name="Migliaia [0] 41 3" xfId="1523"/>
    <cellStyle name="Migliaia [0] 42" xfId="258"/>
    <cellStyle name="Migliaia [0] 42 2" xfId="1524"/>
    <cellStyle name="Migliaia [0] 42 2 2" xfId="1525"/>
    <cellStyle name="Migliaia [0] 42 3" xfId="1526"/>
    <cellStyle name="Migliaia [0] 43" xfId="259"/>
    <cellStyle name="Migliaia [0] 43 2" xfId="1527"/>
    <cellStyle name="Migliaia [0] 43 2 2" xfId="1528"/>
    <cellStyle name="Migliaia [0] 43 3" xfId="1529"/>
    <cellStyle name="Migliaia [0] 44" xfId="260"/>
    <cellStyle name="Migliaia [0] 44 2" xfId="1530"/>
    <cellStyle name="Migliaia [0] 44 2 2" xfId="1531"/>
    <cellStyle name="Migliaia [0] 44 3" xfId="1532"/>
    <cellStyle name="Migliaia [0] 45" xfId="261"/>
    <cellStyle name="Migliaia [0] 45 2" xfId="1533"/>
    <cellStyle name="Migliaia [0] 45 2 2" xfId="1534"/>
    <cellStyle name="Migliaia [0] 45 3" xfId="1535"/>
    <cellStyle name="Migliaia [0] 46" xfId="262"/>
    <cellStyle name="Migliaia [0] 46 2" xfId="1536"/>
    <cellStyle name="Migliaia [0] 46 2 2" xfId="1537"/>
    <cellStyle name="Migliaia [0] 46 3" xfId="1538"/>
    <cellStyle name="Migliaia [0] 47" xfId="263"/>
    <cellStyle name="Migliaia [0] 47 2" xfId="1539"/>
    <cellStyle name="Migliaia [0] 47 2 2" xfId="1540"/>
    <cellStyle name="Migliaia [0] 47 3" xfId="1541"/>
    <cellStyle name="Migliaia [0] 48" xfId="264"/>
    <cellStyle name="Migliaia [0] 48 2" xfId="1542"/>
    <cellStyle name="Migliaia [0] 48 2 2" xfId="1543"/>
    <cellStyle name="Migliaia [0] 48 3" xfId="1544"/>
    <cellStyle name="Migliaia [0] 49" xfId="265"/>
    <cellStyle name="Migliaia [0] 49 2" xfId="1545"/>
    <cellStyle name="Migliaia [0] 49 2 2" xfId="1546"/>
    <cellStyle name="Migliaia [0] 49 3" xfId="1547"/>
    <cellStyle name="Migliaia [0] 5" xfId="266"/>
    <cellStyle name="Migliaia [0] 5 2" xfId="1548"/>
    <cellStyle name="Migliaia [0] 5 2 2" xfId="1549"/>
    <cellStyle name="Migliaia [0] 5 3" xfId="1550"/>
    <cellStyle name="Migliaia [0] 50" xfId="267"/>
    <cellStyle name="Migliaia [0] 50 2" xfId="1551"/>
    <cellStyle name="Migliaia [0] 50 2 2" xfId="1552"/>
    <cellStyle name="Migliaia [0] 50 3" xfId="1553"/>
    <cellStyle name="Migliaia [0] 51" xfId="268"/>
    <cellStyle name="Migliaia [0] 51 2" xfId="1554"/>
    <cellStyle name="Migliaia [0] 51 2 2" xfId="1555"/>
    <cellStyle name="Migliaia [0] 51 3" xfId="1556"/>
    <cellStyle name="Migliaia [0] 52" xfId="269"/>
    <cellStyle name="Migliaia [0] 52 2" xfId="1557"/>
    <cellStyle name="Migliaia [0] 52 2 2" xfId="1558"/>
    <cellStyle name="Migliaia [0] 52 3" xfId="1559"/>
    <cellStyle name="Migliaia [0] 53" xfId="270"/>
    <cellStyle name="Migliaia [0] 53 2" xfId="1560"/>
    <cellStyle name="Migliaia [0] 53 2 2" xfId="1561"/>
    <cellStyle name="Migliaia [0] 53 3" xfId="1562"/>
    <cellStyle name="Migliaia [0] 54" xfId="271"/>
    <cellStyle name="Migliaia [0] 54 2" xfId="1563"/>
    <cellStyle name="Migliaia [0] 54 2 2" xfId="1564"/>
    <cellStyle name="Migliaia [0] 54 3" xfId="1565"/>
    <cellStyle name="Migliaia [0] 55" xfId="272"/>
    <cellStyle name="Migliaia [0] 55 2" xfId="1566"/>
    <cellStyle name="Migliaia [0] 55 2 2" xfId="1567"/>
    <cellStyle name="Migliaia [0] 55 3" xfId="1568"/>
    <cellStyle name="Migliaia [0] 56" xfId="273"/>
    <cellStyle name="Migliaia [0] 56 2" xfId="1569"/>
    <cellStyle name="Migliaia [0] 56 2 2" xfId="1570"/>
    <cellStyle name="Migliaia [0] 56 3" xfId="1571"/>
    <cellStyle name="Migliaia [0] 57" xfId="274"/>
    <cellStyle name="Migliaia [0] 57 2" xfId="1572"/>
    <cellStyle name="Migliaia [0] 57 2 2" xfId="1573"/>
    <cellStyle name="Migliaia [0] 57 3" xfId="1574"/>
    <cellStyle name="Migliaia [0] 58" xfId="275"/>
    <cellStyle name="Migliaia [0] 58 2" xfId="1575"/>
    <cellStyle name="Migliaia [0] 58 2 2" xfId="1576"/>
    <cellStyle name="Migliaia [0] 58 3" xfId="1577"/>
    <cellStyle name="Migliaia [0] 59" xfId="276"/>
    <cellStyle name="Migliaia [0] 59 2" xfId="1578"/>
    <cellStyle name="Migliaia [0] 59 2 2" xfId="1579"/>
    <cellStyle name="Migliaia [0] 59 3" xfId="1580"/>
    <cellStyle name="Migliaia [0] 6" xfId="277"/>
    <cellStyle name="Migliaia [0] 6 2" xfId="1581"/>
    <cellStyle name="Migliaia [0] 6 2 2" xfId="1582"/>
    <cellStyle name="Migliaia [0] 6 3" xfId="1583"/>
    <cellStyle name="Migliaia [0] 7" xfId="278"/>
    <cellStyle name="Migliaia [0] 7 2" xfId="1584"/>
    <cellStyle name="Migliaia [0] 7 2 2" xfId="1585"/>
    <cellStyle name="Migliaia [0] 7 3" xfId="1586"/>
    <cellStyle name="Migliaia [0] 8" xfId="279"/>
    <cellStyle name="Migliaia [0] 8 2" xfId="1587"/>
    <cellStyle name="Migliaia [0] 8 2 2" xfId="1588"/>
    <cellStyle name="Migliaia [0] 8 3" xfId="1589"/>
    <cellStyle name="Migliaia [0] 9" xfId="280"/>
    <cellStyle name="Migliaia [0] 9 2" xfId="1590"/>
    <cellStyle name="Migliaia [0] 9 2 2" xfId="1591"/>
    <cellStyle name="Migliaia [0] 9 3" xfId="1592"/>
    <cellStyle name="Migliaia 10" xfId="281"/>
    <cellStyle name="Migliaia 10 2" xfId="282"/>
    <cellStyle name="Migliaia 10 2 2" xfId="1593"/>
    <cellStyle name="Migliaia 10 3" xfId="283"/>
    <cellStyle name="Migliaia 10 3 2" xfId="1594"/>
    <cellStyle name="Migliaia 10 3 2 2" xfId="1595"/>
    <cellStyle name="Migliaia 10 4" xfId="1596"/>
    <cellStyle name="Migliaia 10 4 2" xfId="1597"/>
    <cellStyle name="Migliaia 10 5" xfId="1598"/>
    <cellStyle name="Migliaia 11" xfId="284"/>
    <cellStyle name="Migliaia 11 2" xfId="285"/>
    <cellStyle name="Migliaia 11 2 2" xfId="1599"/>
    <cellStyle name="Migliaia 11 3" xfId="286"/>
    <cellStyle name="Migliaia 11 3 2" xfId="1600"/>
    <cellStyle name="Migliaia 11 3 2 2" xfId="1601"/>
    <cellStyle name="Migliaia 11 4" xfId="1602"/>
    <cellStyle name="Migliaia 11 4 2" xfId="1603"/>
    <cellStyle name="Migliaia 11 5" xfId="1604"/>
    <cellStyle name="Migliaia 12" xfId="287"/>
    <cellStyle name="Migliaia 12 2" xfId="288"/>
    <cellStyle name="Migliaia 12 2 2" xfId="1605"/>
    <cellStyle name="Migliaia 12 3" xfId="289"/>
    <cellStyle name="Migliaia 12 3 2" xfId="1606"/>
    <cellStyle name="Migliaia 12 3 2 2" xfId="1607"/>
    <cellStyle name="Migliaia 12 4" xfId="1608"/>
    <cellStyle name="Migliaia 12 4 2" xfId="1609"/>
    <cellStyle name="Migliaia 12 5" xfId="1610"/>
    <cellStyle name="Migliaia 13" xfId="290"/>
    <cellStyle name="Migliaia 13 2" xfId="291"/>
    <cellStyle name="Migliaia 13 2 2" xfId="1611"/>
    <cellStyle name="Migliaia 13 3" xfId="292"/>
    <cellStyle name="Migliaia 13 3 2" xfId="1612"/>
    <cellStyle name="Migliaia 13 3 2 2" xfId="1613"/>
    <cellStyle name="Migliaia 13 4" xfId="1614"/>
    <cellStyle name="Migliaia 13 4 2" xfId="1615"/>
    <cellStyle name="Migliaia 13 5" xfId="1616"/>
    <cellStyle name="Migliaia 14" xfId="293"/>
    <cellStyle name="Migliaia 14 2" xfId="294"/>
    <cellStyle name="Migliaia 14 2 2" xfId="1617"/>
    <cellStyle name="Migliaia 14 3" xfId="295"/>
    <cellStyle name="Migliaia 14 3 2" xfId="1618"/>
    <cellStyle name="Migliaia 14 3 2 2" xfId="1619"/>
    <cellStyle name="Migliaia 14 4" xfId="1620"/>
    <cellStyle name="Migliaia 14 4 2" xfId="1621"/>
    <cellStyle name="Migliaia 14 5" xfId="1622"/>
    <cellStyle name="Migliaia 15" xfId="296"/>
    <cellStyle name="Migliaia 15 2" xfId="297"/>
    <cellStyle name="Migliaia 15 2 2" xfId="1623"/>
    <cellStyle name="Migliaia 15 3" xfId="298"/>
    <cellStyle name="Migliaia 15 3 2" xfId="1624"/>
    <cellStyle name="Migliaia 15 3 2 2" xfId="1625"/>
    <cellStyle name="Migliaia 15 4" xfId="1626"/>
    <cellStyle name="Migliaia 15 4 2" xfId="1627"/>
    <cellStyle name="Migliaia 15 5" xfId="1628"/>
    <cellStyle name="Migliaia 16" xfId="299"/>
    <cellStyle name="Migliaia 16 2" xfId="300"/>
    <cellStyle name="Migliaia 16 2 2" xfId="1629"/>
    <cellStyle name="Migliaia 16 3" xfId="301"/>
    <cellStyle name="Migliaia 16 3 2" xfId="1630"/>
    <cellStyle name="Migliaia 16 3 2 2" xfId="1631"/>
    <cellStyle name="Migliaia 16 4" xfId="1632"/>
    <cellStyle name="Migliaia 16 4 2" xfId="1633"/>
    <cellStyle name="Migliaia 16 5" xfId="1634"/>
    <cellStyle name="Migliaia 17" xfId="302"/>
    <cellStyle name="Migliaia 17 2" xfId="303"/>
    <cellStyle name="Migliaia 17 2 2" xfId="1635"/>
    <cellStyle name="Migliaia 17 3" xfId="304"/>
    <cellStyle name="Migliaia 17 3 2" xfId="1636"/>
    <cellStyle name="Migliaia 17 3 2 2" xfId="1637"/>
    <cellStyle name="Migliaia 17 4" xfId="1638"/>
    <cellStyle name="Migliaia 17 4 2" xfId="1639"/>
    <cellStyle name="Migliaia 17 5" xfId="1640"/>
    <cellStyle name="Migliaia 18" xfId="305"/>
    <cellStyle name="Migliaia 18 2" xfId="306"/>
    <cellStyle name="Migliaia 18 2 2" xfId="1641"/>
    <cellStyle name="Migliaia 18 3" xfId="307"/>
    <cellStyle name="Migliaia 18 3 2" xfId="1642"/>
    <cellStyle name="Migliaia 18 3 2 2" xfId="1643"/>
    <cellStyle name="Migliaia 18 4" xfId="1644"/>
    <cellStyle name="Migliaia 18 4 2" xfId="1645"/>
    <cellStyle name="Migliaia 18 5" xfId="1646"/>
    <cellStyle name="Migliaia 19" xfId="308"/>
    <cellStyle name="Migliaia 19 2" xfId="309"/>
    <cellStyle name="Migliaia 19 2 2" xfId="1647"/>
    <cellStyle name="Migliaia 19 3" xfId="310"/>
    <cellStyle name="Migliaia 19 3 2" xfId="1648"/>
    <cellStyle name="Migliaia 19 3 2 2" xfId="1649"/>
    <cellStyle name="Migliaia 19 4" xfId="1650"/>
    <cellStyle name="Migliaia 19 4 2" xfId="1651"/>
    <cellStyle name="Migliaia 19 5" xfId="1652"/>
    <cellStyle name="Migliaia 2" xfId="311"/>
    <cellStyle name="Migliaia 2 2" xfId="312"/>
    <cellStyle name="Migliaia 2 2 2" xfId="1653"/>
    <cellStyle name="Migliaia 2 2 2 2" xfId="1654"/>
    <cellStyle name="Migliaia 2 2 3" xfId="1655"/>
    <cellStyle name="Migliaia 2 3" xfId="313"/>
    <cellStyle name="Migliaia 2 3 2" xfId="1656"/>
    <cellStyle name="Migliaia 2 3 2 2" xfId="1657"/>
    <cellStyle name="Migliaia 2 3 3" xfId="1658"/>
    <cellStyle name="Migliaia 2 4" xfId="314"/>
    <cellStyle name="Migliaia 2 4 2" xfId="1659"/>
    <cellStyle name="Migliaia 2 4 2 2" xfId="1660"/>
    <cellStyle name="Migliaia 2 5" xfId="1661"/>
    <cellStyle name="Migliaia 2 5 2" xfId="1662"/>
    <cellStyle name="Migliaia 2 6" xfId="1663"/>
    <cellStyle name="Migliaia 2_Domestico_reg&amp;naz" xfId="315"/>
    <cellStyle name="Migliaia 20" xfId="316"/>
    <cellStyle name="Migliaia 20 2" xfId="317"/>
    <cellStyle name="Migliaia 20 2 2" xfId="1664"/>
    <cellStyle name="Migliaia 20 3" xfId="318"/>
    <cellStyle name="Migliaia 20 3 2" xfId="1665"/>
    <cellStyle name="Migliaia 20 3 2 2" xfId="1666"/>
    <cellStyle name="Migliaia 20 4" xfId="1667"/>
    <cellStyle name="Migliaia 20 4 2" xfId="1668"/>
    <cellStyle name="Migliaia 20 5" xfId="1669"/>
    <cellStyle name="Migliaia 21" xfId="319"/>
    <cellStyle name="Migliaia 21 2" xfId="320"/>
    <cellStyle name="Migliaia 21 2 2" xfId="1670"/>
    <cellStyle name="Migliaia 21 3" xfId="321"/>
    <cellStyle name="Migliaia 21 3 2" xfId="1671"/>
    <cellStyle name="Migliaia 21 3 2 2" xfId="1672"/>
    <cellStyle name="Migliaia 21 4" xfId="1673"/>
    <cellStyle name="Migliaia 21 4 2" xfId="1674"/>
    <cellStyle name="Migliaia 21 5" xfId="1675"/>
    <cellStyle name="Migliaia 22" xfId="322"/>
    <cellStyle name="Migliaia 22 2" xfId="323"/>
    <cellStyle name="Migliaia 22 2 2" xfId="1676"/>
    <cellStyle name="Migliaia 22 3" xfId="324"/>
    <cellStyle name="Migliaia 22 3 2" xfId="1677"/>
    <cellStyle name="Migliaia 22 3 2 2" xfId="1678"/>
    <cellStyle name="Migliaia 22 4" xfId="1679"/>
    <cellStyle name="Migliaia 22 4 2" xfId="1680"/>
    <cellStyle name="Migliaia 22 5" xfId="1681"/>
    <cellStyle name="Migliaia 23" xfId="325"/>
    <cellStyle name="Migliaia 23 2" xfId="326"/>
    <cellStyle name="Migliaia 23 2 2" xfId="1682"/>
    <cellStyle name="Migliaia 23 3" xfId="327"/>
    <cellStyle name="Migliaia 23 3 2" xfId="1683"/>
    <cellStyle name="Migliaia 23 3 2 2" xfId="1684"/>
    <cellStyle name="Migliaia 23 4" xfId="1685"/>
    <cellStyle name="Migliaia 23 4 2" xfId="1686"/>
    <cellStyle name="Migliaia 23 5" xfId="1687"/>
    <cellStyle name="Migliaia 24" xfId="328"/>
    <cellStyle name="Migliaia 24 2" xfId="329"/>
    <cellStyle name="Migliaia 24 2 2" xfId="1688"/>
    <cellStyle name="Migliaia 24 3" xfId="330"/>
    <cellStyle name="Migliaia 24 3 2" xfId="1689"/>
    <cellStyle name="Migliaia 24 3 2 2" xfId="1690"/>
    <cellStyle name="Migliaia 24 4" xfId="1691"/>
    <cellStyle name="Migliaia 24 4 2" xfId="1692"/>
    <cellStyle name="Migliaia 24 5" xfId="1693"/>
    <cellStyle name="Migliaia 25" xfId="331"/>
    <cellStyle name="Migliaia 25 2" xfId="332"/>
    <cellStyle name="Migliaia 25 2 2" xfId="1694"/>
    <cellStyle name="Migliaia 25 3" xfId="333"/>
    <cellStyle name="Migliaia 25 3 2" xfId="1695"/>
    <cellStyle name="Migliaia 25 3 2 2" xfId="1696"/>
    <cellStyle name="Migliaia 25 4" xfId="1697"/>
    <cellStyle name="Migliaia 25 4 2" xfId="1698"/>
    <cellStyle name="Migliaia 25 5" xfId="1699"/>
    <cellStyle name="Migliaia 26" xfId="334"/>
    <cellStyle name="Migliaia 26 2" xfId="335"/>
    <cellStyle name="Migliaia 26 2 2" xfId="1700"/>
    <cellStyle name="Migliaia 26 3" xfId="336"/>
    <cellStyle name="Migliaia 26 3 2" xfId="1701"/>
    <cellStyle name="Migliaia 26 3 2 2" xfId="1702"/>
    <cellStyle name="Migliaia 26 4" xfId="1703"/>
    <cellStyle name="Migliaia 26 4 2" xfId="1704"/>
    <cellStyle name="Migliaia 26 5" xfId="1705"/>
    <cellStyle name="Migliaia 27" xfId="337"/>
    <cellStyle name="Migliaia 27 2" xfId="338"/>
    <cellStyle name="Migliaia 27 2 2" xfId="1706"/>
    <cellStyle name="Migliaia 27 3" xfId="339"/>
    <cellStyle name="Migliaia 27 3 2" xfId="1707"/>
    <cellStyle name="Migliaia 27 3 2 2" xfId="1708"/>
    <cellStyle name="Migliaia 27 4" xfId="1709"/>
    <cellStyle name="Migliaia 27 4 2" xfId="1710"/>
    <cellStyle name="Migliaia 27 5" xfId="1711"/>
    <cellStyle name="Migliaia 28" xfId="340"/>
    <cellStyle name="Migliaia 28 2" xfId="341"/>
    <cellStyle name="Migliaia 28 2 2" xfId="1712"/>
    <cellStyle name="Migliaia 28 3" xfId="342"/>
    <cellStyle name="Migliaia 28 3 2" xfId="1713"/>
    <cellStyle name="Migliaia 28 3 2 2" xfId="1714"/>
    <cellStyle name="Migliaia 28 4" xfId="1715"/>
    <cellStyle name="Migliaia 28 4 2" xfId="1716"/>
    <cellStyle name="Migliaia 28 5" xfId="1717"/>
    <cellStyle name="Migliaia 29" xfId="343"/>
    <cellStyle name="Migliaia 29 2" xfId="344"/>
    <cellStyle name="Migliaia 29 2 2" xfId="1718"/>
    <cellStyle name="Migliaia 29 3" xfId="345"/>
    <cellStyle name="Migliaia 29 3 2" xfId="1719"/>
    <cellStyle name="Migliaia 29 3 2 2" xfId="1720"/>
    <cellStyle name="Migliaia 29 4" xfId="1721"/>
    <cellStyle name="Migliaia 29 4 2" xfId="1722"/>
    <cellStyle name="Migliaia 29 5" xfId="1723"/>
    <cellStyle name="Migliaia 3" xfId="346"/>
    <cellStyle name="Migliaia 3 2" xfId="347"/>
    <cellStyle name="Migliaia 3 2 2" xfId="1724"/>
    <cellStyle name="Migliaia 3 3" xfId="348"/>
    <cellStyle name="Migliaia 3 3 2" xfId="1725"/>
    <cellStyle name="Migliaia 3 3 2 2" xfId="1726"/>
    <cellStyle name="Migliaia 3 4" xfId="1727"/>
    <cellStyle name="Migliaia 3 4 2" xfId="1728"/>
    <cellStyle name="Migliaia 3 5" xfId="1729"/>
    <cellStyle name="Migliaia 30" xfId="349"/>
    <cellStyle name="Migliaia 30 2" xfId="350"/>
    <cellStyle name="Migliaia 30 2 2" xfId="1730"/>
    <cellStyle name="Migliaia 30 3" xfId="351"/>
    <cellStyle name="Migliaia 30 3 2" xfId="1731"/>
    <cellStyle name="Migliaia 30 3 2 2" xfId="1732"/>
    <cellStyle name="Migliaia 30 4" xfId="1733"/>
    <cellStyle name="Migliaia 30 4 2" xfId="1734"/>
    <cellStyle name="Migliaia 30 5" xfId="1735"/>
    <cellStyle name="Migliaia 31" xfId="352"/>
    <cellStyle name="Migliaia 31 2" xfId="353"/>
    <cellStyle name="Migliaia 31 2 2" xfId="1736"/>
    <cellStyle name="Migliaia 31 3" xfId="354"/>
    <cellStyle name="Migliaia 31 3 2" xfId="1737"/>
    <cellStyle name="Migliaia 31 3 2 2" xfId="1738"/>
    <cellStyle name="Migliaia 31 4" xfId="1739"/>
    <cellStyle name="Migliaia 31 4 2" xfId="1740"/>
    <cellStyle name="Migliaia 31 5" xfId="1741"/>
    <cellStyle name="Migliaia 32" xfId="355"/>
    <cellStyle name="Migliaia 32 2" xfId="356"/>
    <cellStyle name="Migliaia 32 2 2" xfId="1742"/>
    <cellStyle name="Migliaia 32 3" xfId="357"/>
    <cellStyle name="Migliaia 32 3 2" xfId="1743"/>
    <cellStyle name="Migliaia 32 3 2 2" xfId="1744"/>
    <cellStyle name="Migliaia 32 4" xfId="1745"/>
    <cellStyle name="Migliaia 32 4 2" xfId="1746"/>
    <cellStyle name="Migliaia 32 5" xfId="1747"/>
    <cellStyle name="Migliaia 33" xfId="358"/>
    <cellStyle name="Migliaia 33 2" xfId="359"/>
    <cellStyle name="Migliaia 33 2 2" xfId="1748"/>
    <cellStyle name="Migliaia 33 3" xfId="360"/>
    <cellStyle name="Migliaia 33 3 2" xfId="1749"/>
    <cellStyle name="Migliaia 33 3 2 2" xfId="1750"/>
    <cellStyle name="Migliaia 33 4" xfId="1751"/>
    <cellStyle name="Migliaia 33 4 2" xfId="1752"/>
    <cellStyle name="Migliaia 33 5" xfId="1753"/>
    <cellStyle name="Migliaia 34" xfId="361"/>
    <cellStyle name="Migliaia 34 2" xfId="362"/>
    <cellStyle name="Migliaia 34 2 2" xfId="1754"/>
    <cellStyle name="Migliaia 34 3" xfId="363"/>
    <cellStyle name="Migliaia 34 3 2" xfId="1755"/>
    <cellStyle name="Migliaia 34 3 2 2" xfId="1756"/>
    <cellStyle name="Migliaia 34 4" xfId="1757"/>
    <cellStyle name="Migliaia 34 4 2" xfId="1758"/>
    <cellStyle name="Migliaia 34 5" xfId="1759"/>
    <cellStyle name="Migliaia 35" xfId="364"/>
    <cellStyle name="Migliaia 35 2" xfId="365"/>
    <cellStyle name="Migliaia 35 2 2" xfId="1760"/>
    <cellStyle name="Migliaia 35 3" xfId="366"/>
    <cellStyle name="Migliaia 35 3 2" xfId="1761"/>
    <cellStyle name="Migliaia 35 3 2 2" xfId="1762"/>
    <cellStyle name="Migliaia 35 4" xfId="1763"/>
    <cellStyle name="Migliaia 35 4 2" xfId="1764"/>
    <cellStyle name="Migliaia 35 5" xfId="1765"/>
    <cellStyle name="Migliaia 36" xfId="367"/>
    <cellStyle name="Migliaia 36 2" xfId="368"/>
    <cellStyle name="Migliaia 36 2 2" xfId="1766"/>
    <cellStyle name="Migliaia 36 3" xfId="369"/>
    <cellStyle name="Migliaia 36 3 2" xfId="1767"/>
    <cellStyle name="Migliaia 36 3 2 2" xfId="1768"/>
    <cellStyle name="Migliaia 36 4" xfId="1769"/>
    <cellStyle name="Migliaia 36 4 2" xfId="1770"/>
    <cellStyle name="Migliaia 36 5" xfId="1771"/>
    <cellStyle name="Migliaia 37" xfId="370"/>
    <cellStyle name="Migliaia 37 2" xfId="371"/>
    <cellStyle name="Migliaia 37 2 2" xfId="1772"/>
    <cellStyle name="Migliaia 37 3" xfId="372"/>
    <cellStyle name="Migliaia 37 3 2" xfId="1773"/>
    <cellStyle name="Migliaia 37 3 2 2" xfId="1774"/>
    <cellStyle name="Migliaia 37 4" xfId="1775"/>
    <cellStyle name="Migliaia 37 4 2" xfId="1776"/>
    <cellStyle name="Migliaia 37 5" xfId="1777"/>
    <cellStyle name="Migliaia 38" xfId="373"/>
    <cellStyle name="Migliaia 38 2" xfId="374"/>
    <cellStyle name="Migliaia 38 2 2" xfId="1778"/>
    <cellStyle name="Migliaia 38 3" xfId="375"/>
    <cellStyle name="Migliaia 38 3 2" xfId="1779"/>
    <cellStyle name="Migliaia 38 3 2 2" xfId="1780"/>
    <cellStyle name="Migliaia 38 4" xfId="1781"/>
    <cellStyle name="Migliaia 38 4 2" xfId="1782"/>
    <cellStyle name="Migliaia 38 5" xfId="1783"/>
    <cellStyle name="Migliaia 39" xfId="376"/>
    <cellStyle name="Migliaia 39 2" xfId="377"/>
    <cellStyle name="Migliaia 39 2 2" xfId="1784"/>
    <cellStyle name="Migliaia 39 3" xfId="378"/>
    <cellStyle name="Migliaia 39 3 2" xfId="1785"/>
    <cellStyle name="Migliaia 39 3 2 2" xfId="1786"/>
    <cellStyle name="Migliaia 39 4" xfId="1787"/>
    <cellStyle name="Migliaia 39 4 2" xfId="1788"/>
    <cellStyle name="Migliaia 39 5" xfId="1789"/>
    <cellStyle name="Migliaia 4" xfId="379"/>
    <cellStyle name="Migliaia 4 2" xfId="380"/>
    <cellStyle name="Migliaia 4 2 2" xfId="1790"/>
    <cellStyle name="Migliaia 4 3" xfId="381"/>
    <cellStyle name="Migliaia 4 3 2" xfId="1791"/>
    <cellStyle name="Migliaia 4 3 2 2" xfId="1792"/>
    <cellStyle name="Migliaia 4 4" xfId="1793"/>
    <cellStyle name="Migliaia 4 4 2" xfId="1794"/>
    <cellStyle name="Migliaia 4 5" xfId="1795"/>
    <cellStyle name="Migliaia 40" xfId="382"/>
    <cellStyle name="Migliaia 40 2" xfId="383"/>
    <cellStyle name="Migliaia 40 2 2" xfId="1796"/>
    <cellStyle name="Migliaia 40 3" xfId="384"/>
    <cellStyle name="Migliaia 40 3 2" xfId="1797"/>
    <cellStyle name="Migliaia 40 3 2 2" xfId="1798"/>
    <cellStyle name="Migliaia 40 4" xfId="1799"/>
    <cellStyle name="Migliaia 40 4 2" xfId="1800"/>
    <cellStyle name="Migliaia 40 5" xfId="1801"/>
    <cellStyle name="Migliaia 41" xfId="385"/>
    <cellStyle name="Migliaia 41 2" xfId="386"/>
    <cellStyle name="Migliaia 41 2 2" xfId="1802"/>
    <cellStyle name="Migliaia 41 3" xfId="387"/>
    <cellStyle name="Migliaia 41 3 2" xfId="1803"/>
    <cellStyle name="Migliaia 41 3 2 2" xfId="1804"/>
    <cellStyle name="Migliaia 41 4" xfId="1805"/>
    <cellStyle name="Migliaia 41 4 2" xfId="1806"/>
    <cellStyle name="Migliaia 41 5" xfId="1807"/>
    <cellStyle name="Migliaia 42" xfId="388"/>
    <cellStyle name="Migliaia 42 2" xfId="389"/>
    <cellStyle name="Migliaia 42 2 2" xfId="1808"/>
    <cellStyle name="Migliaia 42 3" xfId="390"/>
    <cellStyle name="Migliaia 42 3 2" xfId="1809"/>
    <cellStyle name="Migliaia 42 3 2 2" xfId="1810"/>
    <cellStyle name="Migliaia 42 4" xfId="1811"/>
    <cellStyle name="Migliaia 42 4 2" xfId="1812"/>
    <cellStyle name="Migliaia 42 5" xfId="1813"/>
    <cellStyle name="Migliaia 43" xfId="391"/>
    <cellStyle name="Migliaia 43 2" xfId="392"/>
    <cellStyle name="Migliaia 43 2 2" xfId="1814"/>
    <cellStyle name="Migliaia 43 3" xfId="393"/>
    <cellStyle name="Migliaia 43 3 2" xfId="1815"/>
    <cellStyle name="Migliaia 43 3 2 2" xfId="1816"/>
    <cellStyle name="Migliaia 43 4" xfId="1817"/>
    <cellStyle name="Migliaia 43 4 2" xfId="1818"/>
    <cellStyle name="Migliaia 43 5" xfId="1819"/>
    <cellStyle name="Migliaia 44" xfId="394"/>
    <cellStyle name="Migliaia 44 2" xfId="395"/>
    <cellStyle name="Migliaia 44 2 2" xfId="1820"/>
    <cellStyle name="Migliaia 44 3" xfId="396"/>
    <cellStyle name="Migliaia 44 3 2" xfId="1821"/>
    <cellStyle name="Migliaia 44 3 2 2" xfId="1822"/>
    <cellStyle name="Migliaia 44 4" xfId="1823"/>
    <cellStyle name="Migliaia 44 4 2" xfId="1824"/>
    <cellStyle name="Migliaia 44 5" xfId="1825"/>
    <cellStyle name="Migliaia 45" xfId="397"/>
    <cellStyle name="Migliaia 45 2" xfId="398"/>
    <cellStyle name="Migliaia 45 2 2" xfId="1826"/>
    <cellStyle name="Migliaia 45 3" xfId="399"/>
    <cellStyle name="Migliaia 45 3 2" xfId="1827"/>
    <cellStyle name="Migliaia 45 3 2 2" xfId="1828"/>
    <cellStyle name="Migliaia 45 4" xfId="1829"/>
    <cellStyle name="Migliaia 45 4 2" xfId="1830"/>
    <cellStyle name="Migliaia 45 5" xfId="1831"/>
    <cellStyle name="Migliaia 46" xfId="400"/>
    <cellStyle name="Migliaia 46 2" xfId="401"/>
    <cellStyle name="Migliaia 46 2 2" xfId="1832"/>
    <cellStyle name="Migliaia 46 3" xfId="402"/>
    <cellStyle name="Migliaia 46 3 2" xfId="1833"/>
    <cellStyle name="Migliaia 46 3 2 2" xfId="1834"/>
    <cellStyle name="Migliaia 46 4" xfId="1835"/>
    <cellStyle name="Migliaia 46 4 2" xfId="1836"/>
    <cellStyle name="Migliaia 46 5" xfId="1837"/>
    <cellStyle name="Migliaia 47" xfId="403"/>
    <cellStyle name="Migliaia 47 2" xfId="404"/>
    <cellStyle name="Migliaia 47 2 2" xfId="1838"/>
    <cellStyle name="Migliaia 47 3" xfId="405"/>
    <cellStyle name="Migliaia 47 3 2" xfId="1839"/>
    <cellStyle name="Migliaia 47 3 2 2" xfId="1840"/>
    <cellStyle name="Migliaia 47 4" xfId="1841"/>
    <cellStyle name="Migliaia 47 4 2" xfId="1842"/>
    <cellStyle name="Migliaia 47 5" xfId="1843"/>
    <cellStyle name="Migliaia 48" xfId="406"/>
    <cellStyle name="Migliaia 48 2" xfId="407"/>
    <cellStyle name="Migliaia 48 2 2" xfId="1844"/>
    <cellStyle name="Migliaia 48 3" xfId="408"/>
    <cellStyle name="Migliaia 48 3 2" xfId="1845"/>
    <cellStyle name="Migliaia 48 3 2 2" xfId="1846"/>
    <cellStyle name="Migliaia 48 4" xfId="1847"/>
    <cellStyle name="Migliaia 48 4 2" xfId="1848"/>
    <cellStyle name="Migliaia 48 5" xfId="1849"/>
    <cellStyle name="Migliaia 49" xfId="409"/>
    <cellStyle name="Migliaia 49 2" xfId="410"/>
    <cellStyle name="Migliaia 49 2 2" xfId="1850"/>
    <cellStyle name="Migliaia 49 3" xfId="411"/>
    <cellStyle name="Migliaia 49 3 2" xfId="1851"/>
    <cellStyle name="Migliaia 49 3 2 2" xfId="1852"/>
    <cellStyle name="Migliaia 49 4" xfId="1853"/>
    <cellStyle name="Migliaia 49 4 2" xfId="1854"/>
    <cellStyle name="Migliaia 49 5" xfId="1855"/>
    <cellStyle name="Migliaia 5" xfId="412"/>
    <cellStyle name="Migliaia 5 2" xfId="413"/>
    <cellStyle name="Migliaia 5 2 2" xfId="1856"/>
    <cellStyle name="Migliaia 5 3" xfId="414"/>
    <cellStyle name="Migliaia 5 3 2" xfId="1857"/>
    <cellStyle name="Migliaia 5 3 2 2" xfId="1858"/>
    <cellStyle name="Migliaia 5 4" xfId="1859"/>
    <cellStyle name="Migliaia 5 4 2" xfId="1860"/>
    <cellStyle name="Migliaia 5 5" xfId="1861"/>
    <cellStyle name="Migliaia 50" xfId="415"/>
    <cellStyle name="Migliaia 50 2" xfId="416"/>
    <cellStyle name="Migliaia 50 2 2" xfId="1862"/>
    <cellStyle name="Migliaia 50 3" xfId="417"/>
    <cellStyle name="Migliaia 50 3 2" xfId="1863"/>
    <cellStyle name="Migliaia 50 3 2 2" xfId="1864"/>
    <cellStyle name="Migliaia 50 4" xfId="1865"/>
    <cellStyle name="Migliaia 50 4 2" xfId="1866"/>
    <cellStyle name="Migliaia 50 5" xfId="1867"/>
    <cellStyle name="Migliaia 51" xfId="418"/>
    <cellStyle name="Migliaia 51 2" xfId="419"/>
    <cellStyle name="Migliaia 51 2 2" xfId="1868"/>
    <cellStyle name="Migliaia 51 3" xfId="420"/>
    <cellStyle name="Migliaia 51 3 2" xfId="1869"/>
    <cellStyle name="Migliaia 51 3 2 2" xfId="1870"/>
    <cellStyle name="Migliaia 51 4" xfId="1871"/>
    <cellStyle name="Migliaia 51 4 2" xfId="1872"/>
    <cellStyle name="Migliaia 51 5" xfId="1873"/>
    <cellStyle name="Migliaia 52" xfId="421"/>
    <cellStyle name="Migliaia 52 2" xfId="422"/>
    <cellStyle name="Migliaia 52 2 2" xfId="1874"/>
    <cellStyle name="Migliaia 52 3" xfId="423"/>
    <cellStyle name="Migliaia 52 3 2" xfId="1875"/>
    <cellStyle name="Migliaia 52 3 2 2" xfId="1876"/>
    <cellStyle name="Migliaia 52 4" xfId="1877"/>
    <cellStyle name="Migliaia 52 4 2" xfId="1878"/>
    <cellStyle name="Migliaia 52 5" xfId="1879"/>
    <cellStyle name="Migliaia 53" xfId="424"/>
    <cellStyle name="Migliaia 53 2" xfId="425"/>
    <cellStyle name="Migliaia 53 2 2" xfId="1880"/>
    <cellStyle name="Migliaia 53 3" xfId="426"/>
    <cellStyle name="Migliaia 53 3 2" xfId="1881"/>
    <cellStyle name="Migliaia 53 3 2 2" xfId="1882"/>
    <cellStyle name="Migliaia 53 4" xfId="1883"/>
    <cellStyle name="Migliaia 53 4 2" xfId="1884"/>
    <cellStyle name="Migliaia 53 5" xfId="1885"/>
    <cellStyle name="Migliaia 54" xfId="427"/>
    <cellStyle name="Migliaia 54 2" xfId="428"/>
    <cellStyle name="Migliaia 54 2 2" xfId="1886"/>
    <cellStyle name="Migliaia 54 3" xfId="429"/>
    <cellStyle name="Migliaia 54 3 2" xfId="1887"/>
    <cellStyle name="Migliaia 54 3 2 2" xfId="1888"/>
    <cellStyle name="Migliaia 54 4" xfId="1889"/>
    <cellStyle name="Migliaia 54 4 2" xfId="1890"/>
    <cellStyle name="Migliaia 54 5" xfId="1891"/>
    <cellStyle name="Migliaia 55" xfId="430"/>
    <cellStyle name="Migliaia 55 2" xfId="431"/>
    <cellStyle name="Migliaia 55 2 2" xfId="1892"/>
    <cellStyle name="Migliaia 55 3" xfId="432"/>
    <cellStyle name="Migliaia 55 3 2" xfId="1893"/>
    <cellStyle name="Migliaia 55 3 2 2" xfId="1894"/>
    <cellStyle name="Migliaia 55 4" xfId="1895"/>
    <cellStyle name="Migliaia 55 4 2" xfId="1896"/>
    <cellStyle name="Migliaia 55 5" xfId="1897"/>
    <cellStyle name="Migliaia 56" xfId="433"/>
    <cellStyle name="Migliaia 56 2" xfId="434"/>
    <cellStyle name="Migliaia 56 2 2" xfId="1898"/>
    <cellStyle name="Migliaia 56 3" xfId="435"/>
    <cellStyle name="Migliaia 56 3 2" xfId="1899"/>
    <cellStyle name="Migliaia 56 3 2 2" xfId="1900"/>
    <cellStyle name="Migliaia 56 4" xfId="1901"/>
    <cellStyle name="Migliaia 56 4 2" xfId="1902"/>
    <cellStyle name="Migliaia 56 5" xfId="1903"/>
    <cellStyle name="Migliaia 57" xfId="436"/>
    <cellStyle name="Migliaia 57 2" xfId="437"/>
    <cellStyle name="Migliaia 57 2 2" xfId="1904"/>
    <cellStyle name="Migliaia 57 3" xfId="438"/>
    <cellStyle name="Migliaia 57 3 2" xfId="1905"/>
    <cellStyle name="Migliaia 57 3 2 2" xfId="1906"/>
    <cellStyle name="Migliaia 57 4" xfId="1907"/>
    <cellStyle name="Migliaia 57 4 2" xfId="1908"/>
    <cellStyle name="Migliaia 57 5" xfId="1909"/>
    <cellStyle name="Migliaia 58" xfId="439"/>
    <cellStyle name="Migliaia 58 2" xfId="440"/>
    <cellStyle name="Migliaia 58 2 2" xfId="1910"/>
    <cellStyle name="Migliaia 58 3" xfId="441"/>
    <cellStyle name="Migliaia 58 3 2" xfId="1911"/>
    <cellStyle name="Migliaia 58 3 2 2" xfId="1912"/>
    <cellStyle name="Migliaia 58 4" xfId="1913"/>
    <cellStyle name="Migliaia 58 4 2" xfId="1914"/>
    <cellStyle name="Migliaia 58 5" xfId="1915"/>
    <cellStyle name="Migliaia 59" xfId="442"/>
    <cellStyle name="Migliaia 59 2" xfId="443"/>
    <cellStyle name="Migliaia 59 2 2" xfId="1916"/>
    <cellStyle name="Migliaia 59 3" xfId="444"/>
    <cellStyle name="Migliaia 59 3 2" xfId="1917"/>
    <cellStyle name="Migliaia 59 3 2 2" xfId="1918"/>
    <cellStyle name="Migliaia 59 4" xfId="1919"/>
    <cellStyle name="Migliaia 59 4 2" xfId="1920"/>
    <cellStyle name="Migliaia 59 5" xfId="1921"/>
    <cellStyle name="Migliaia 6" xfId="445"/>
    <cellStyle name="Migliaia 6 2" xfId="446"/>
    <cellStyle name="Migliaia 6 2 2" xfId="1922"/>
    <cellStyle name="Migliaia 6 3" xfId="447"/>
    <cellStyle name="Migliaia 6 3 2" xfId="1923"/>
    <cellStyle name="Migliaia 6 3 2 2" xfId="1924"/>
    <cellStyle name="Migliaia 6 4" xfId="1925"/>
    <cellStyle name="Migliaia 6 4 2" xfId="1926"/>
    <cellStyle name="Migliaia 6 5" xfId="1927"/>
    <cellStyle name="Migliaia 60" xfId="448"/>
    <cellStyle name="Migliaia 60 2" xfId="449"/>
    <cellStyle name="Migliaia 60 2 2" xfId="1928"/>
    <cellStyle name="Migliaia 60 3" xfId="450"/>
    <cellStyle name="Migliaia 60 3 2" xfId="1929"/>
    <cellStyle name="Migliaia 60 3 2 2" xfId="1930"/>
    <cellStyle name="Migliaia 60 4" xfId="1931"/>
    <cellStyle name="Migliaia 60 4 2" xfId="1932"/>
    <cellStyle name="Migliaia 60 5" xfId="1933"/>
    <cellStyle name="Migliaia 61" xfId="451"/>
    <cellStyle name="Migliaia 61 2" xfId="452"/>
    <cellStyle name="Migliaia 61 2 2" xfId="1934"/>
    <cellStyle name="Migliaia 61 3" xfId="453"/>
    <cellStyle name="Migliaia 61 3 2" xfId="1935"/>
    <cellStyle name="Migliaia 61 3 2 2" xfId="1936"/>
    <cellStyle name="Migliaia 61 4" xfId="1937"/>
    <cellStyle name="Migliaia 61 4 2" xfId="1938"/>
    <cellStyle name="Migliaia 61 5" xfId="1939"/>
    <cellStyle name="Migliaia 7" xfId="454"/>
    <cellStyle name="Migliaia 7 2" xfId="455"/>
    <cellStyle name="Migliaia 7 2 2" xfId="1940"/>
    <cellStyle name="Migliaia 7 3" xfId="456"/>
    <cellStyle name="Migliaia 7 3 2" xfId="1941"/>
    <cellStyle name="Migliaia 7 3 2 2" xfId="1942"/>
    <cellStyle name="Migliaia 7 4" xfId="1943"/>
    <cellStyle name="Migliaia 7 4 2" xfId="1944"/>
    <cellStyle name="Migliaia 7 5" xfId="1945"/>
    <cellStyle name="Migliaia 8" xfId="457"/>
    <cellStyle name="Migliaia 8 2" xfId="458"/>
    <cellStyle name="Migliaia 8 2 2" xfId="1946"/>
    <cellStyle name="Migliaia 8 3" xfId="459"/>
    <cellStyle name="Migliaia 8 3 2" xfId="1947"/>
    <cellStyle name="Migliaia 8 3 2 2" xfId="1948"/>
    <cellStyle name="Migliaia 8 4" xfId="1949"/>
    <cellStyle name="Migliaia 8 4 2" xfId="1950"/>
    <cellStyle name="Migliaia 8 5" xfId="1951"/>
    <cellStyle name="Migliaia 9" xfId="460"/>
    <cellStyle name="Migliaia 9 2" xfId="461"/>
    <cellStyle name="Migliaia 9 2 2" xfId="1952"/>
    <cellStyle name="Migliaia 9 3" xfId="462"/>
    <cellStyle name="Migliaia 9 3 2" xfId="1953"/>
    <cellStyle name="Migliaia 9 3 2 2" xfId="1954"/>
    <cellStyle name="Migliaia 9 4" xfId="1955"/>
    <cellStyle name="Migliaia 9 4 2" xfId="1956"/>
    <cellStyle name="Migliaia 9 5" xfId="1957"/>
    <cellStyle name="Neutral" xfId="463" builtinId="28" customBuiltin="1"/>
    <cellStyle name="Neutral 2" xfId="1105"/>
    <cellStyle name="Neutrale" xfId="464"/>
    <cellStyle name="Normal" xfId="0" builtinId="0"/>
    <cellStyle name="Normal 10" xfId="465"/>
    <cellStyle name="Normal 10 2" xfId="1958"/>
    <cellStyle name="Normal 11" xfId="1106"/>
    <cellStyle name="Normal 11 2" xfId="1148"/>
    <cellStyle name="Normal 12" xfId="1107"/>
    <cellStyle name="Normal 12 2" xfId="1959"/>
    <cellStyle name="Normal 13" xfId="1108"/>
    <cellStyle name="Normal 14" xfId="1960"/>
    <cellStyle name="Normal 15" xfId="1961"/>
    <cellStyle name="Normal 16" xfId="1962"/>
    <cellStyle name="Normal 16 2" xfId="1963"/>
    <cellStyle name="Normal 16 3" xfId="1964"/>
    <cellStyle name="Normal 17" xfId="1965"/>
    <cellStyle name="Normal 17 2" xfId="1966"/>
    <cellStyle name="Normal 18" xfId="1967"/>
    <cellStyle name="Normal 18 2" xfId="1968"/>
    <cellStyle name="Normal 19" xfId="1969"/>
    <cellStyle name="Normal 19 2" xfId="1970"/>
    <cellStyle name="Normal 19 3" xfId="1971"/>
    <cellStyle name="Normal 2" xfId="466"/>
    <cellStyle name="Normal 2 2" xfId="467"/>
    <cellStyle name="Normal 2 2 2" xfId="1109"/>
    <cellStyle name="Normal 2 2 2 2" xfId="1110"/>
    <cellStyle name="Normal 2 2 2 2 2" xfId="1972"/>
    <cellStyle name="Normal 2 2 2 2 2 2" xfId="1973"/>
    <cellStyle name="Normal 2 2 2 2 3" xfId="1974"/>
    <cellStyle name="Normal 2 2 3" xfId="1111"/>
    <cellStyle name="Normal 2 2 3 2" xfId="1975"/>
    <cellStyle name="Normal 2 2 3 2 2" xfId="1976"/>
    <cellStyle name="Normal 2 2 3 3" xfId="1977"/>
    <cellStyle name="Normal 2 2 4" xfId="1978"/>
    <cellStyle name="Normal 2 2 4 2" xfId="1979"/>
    <cellStyle name="Normal 2 2 5" xfId="1980"/>
    <cellStyle name="Normal 2 3" xfId="468"/>
    <cellStyle name="Normal 2 4" xfId="1112"/>
    <cellStyle name="Normal 2 4 2" xfId="1981"/>
    <cellStyle name="Normal 2 4 2 2" xfId="1982"/>
    <cellStyle name="Normal 2 4 3" xfId="1983"/>
    <cellStyle name="Normal 2 5" xfId="1113"/>
    <cellStyle name="Normal 2_Plants" xfId="1984"/>
    <cellStyle name="Normal 20" xfId="1985"/>
    <cellStyle name="Normal 21" xfId="1986"/>
    <cellStyle name="Normal 22" xfId="1987"/>
    <cellStyle name="Normal 23" xfId="1988"/>
    <cellStyle name="Normal 24" xfId="1989"/>
    <cellStyle name="Normal 25" xfId="1990"/>
    <cellStyle name="Normal 26" xfId="1991"/>
    <cellStyle name="Normal 27" xfId="1992"/>
    <cellStyle name="Normal 28" xfId="1993"/>
    <cellStyle name="Normal 29" xfId="1994"/>
    <cellStyle name="Normal 29 2" xfId="1995"/>
    <cellStyle name="Normal 3" xfId="469"/>
    <cellStyle name="Normal 3 10" xfId="1996"/>
    <cellStyle name="Normal 3 11" xfId="1997"/>
    <cellStyle name="Normal 3 12" xfId="1998"/>
    <cellStyle name="Normal 3 13" xfId="1999"/>
    <cellStyle name="Normal 3 14" xfId="2000"/>
    <cellStyle name="Normal 3 15" xfId="2001"/>
    <cellStyle name="Normal 3 16" xfId="2002"/>
    <cellStyle name="Normal 3 2" xfId="470"/>
    <cellStyle name="Normal 3 2 2" xfId="1114"/>
    <cellStyle name="Normal 3 2 2 2" xfId="2003"/>
    <cellStyle name="Normal 3 2 2 3" xfId="2004"/>
    <cellStyle name="Normal 3 2 2 3 2" xfId="2005"/>
    <cellStyle name="Normal 3 2 2 4" xfId="2006"/>
    <cellStyle name="Normal 3 2 3" xfId="2007"/>
    <cellStyle name="Normal 3 2 3 2" xfId="2008"/>
    <cellStyle name="Normal 3 2 3 2 2" xfId="2009"/>
    <cellStyle name="Normal 3 2 3 3" xfId="2010"/>
    <cellStyle name="Normal 3 2 4" xfId="2011"/>
    <cellStyle name="Normal 3 2 4 2" xfId="2012"/>
    <cellStyle name="Normal 3 2 5" xfId="2013"/>
    <cellStyle name="Normal 3 3" xfId="471"/>
    <cellStyle name="Normal 3 3 2" xfId="2014"/>
    <cellStyle name="Normal 3 3 2 2" xfId="2015"/>
    <cellStyle name="Normal 3 3 2 2 2" xfId="2016"/>
    <cellStyle name="Normal 3 3 2 3" xfId="2017"/>
    <cellStyle name="Normal 3 3 3" xfId="2018"/>
    <cellStyle name="Normal 3 3 3 2" xfId="2019"/>
    <cellStyle name="Normal 3 3 4" xfId="2020"/>
    <cellStyle name="Normal 3 4" xfId="2021"/>
    <cellStyle name="Normal 3 4 2" xfId="2022"/>
    <cellStyle name="Normal 3 5" xfId="2023"/>
    <cellStyle name="Normal 3 6" xfId="2024"/>
    <cellStyle name="Normal 3 6 2" xfId="2025"/>
    <cellStyle name="Normal 3 7" xfId="2026"/>
    <cellStyle name="Normal 3 8" xfId="2027"/>
    <cellStyle name="Normal 3 9" xfId="2028"/>
    <cellStyle name="Normal 31" xfId="2029"/>
    <cellStyle name="Normal 32" xfId="2030"/>
    <cellStyle name="Normal 33" xfId="2031"/>
    <cellStyle name="Normal 34" xfId="2032"/>
    <cellStyle name="Normal 4" xfId="472"/>
    <cellStyle name="Normal 4 10" xfId="2033"/>
    <cellStyle name="Normal 4 11" xfId="2034"/>
    <cellStyle name="Normal 4 12" xfId="2035"/>
    <cellStyle name="Normal 4 13" xfId="2036"/>
    <cellStyle name="Normal 4 14" xfId="2037"/>
    <cellStyle name="Normal 4 15" xfId="2038"/>
    <cellStyle name="Normal 4 2" xfId="1115"/>
    <cellStyle name="Normal 4 3" xfId="1116"/>
    <cellStyle name="Normal 4 4" xfId="2039"/>
    <cellStyle name="Normal 4 5" xfId="2040"/>
    <cellStyle name="Normal 4 6" xfId="2041"/>
    <cellStyle name="Normal 4 7" xfId="2042"/>
    <cellStyle name="Normal 4 8" xfId="2043"/>
    <cellStyle name="Normal 4 9" xfId="2044"/>
    <cellStyle name="Normal 5" xfId="961"/>
    <cellStyle name="Normal 5 2" xfId="1117"/>
    <cellStyle name="Normal 5 2 2" xfId="2045"/>
    <cellStyle name="Normal 5 2 2 2" xfId="2046"/>
    <cellStyle name="Normal 5 2 2 3" xfId="2047"/>
    <cellStyle name="Normal 5 2 3" xfId="2048"/>
    <cellStyle name="Normal 5 2 3 2" xfId="2049"/>
    <cellStyle name="Normal 5 3" xfId="1118"/>
    <cellStyle name="Normal 6" xfId="1119"/>
    <cellStyle name="Normal 6 2" xfId="1120"/>
    <cellStyle name="Normal 6 2 2" xfId="2050"/>
    <cellStyle name="Normal 6 2 3" xfId="2051"/>
    <cellStyle name="Normal 6 2 3 2" xfId="2052"/>
    <cellStyle name="Normal 6 2 4" xfId="2053"/>
    <cellStyle name="Normal 6 3" xfId="1121"/>
    <cellStyle name="Normal 6 3 2" xfId="2054"/>
    <cellStyle name="Normal 6 3 2 2" xfId="2055"/>
    <cellStyle name="Normal 6 3 2 2 2" xfId="2056"/>
    <cellStyle name="Normal 6 3 2 3" xfId="2057"/>
    <cellStyle name="Normal 6 4" xfId="2058"/>
    <cellStyle name="Normal 6 4 2" xfId="2059"/>
    <cellStyle name="Normal 6 5" xfId="2060"/>
    <cellStyle name="Normal 7" xfId="1122"/>
    <cellStyle name="Normal 7 2" xfId="1123"/>
    <cellStyle name="Normal 7 3" xfId="2061"/>
    <cellStyle name="Normal 7 3 2" xfId="2062"/>
    <cellStyle name="Normal 7 3 2 2" xfId="2063"/>
    <cellStyle name="Normal 7 3 3" xfId="2064"/>
    <cellStyle name="Normal 8" xfId="1124"/>
    <cellStyle name="Normal 8 2" xfId="2065"/>
    <cellStyle name="Normal 8 2 2" xfId="2066"/>
    <cellStyle name="Normal 8 2 2 2" xfId="2067"/>
    <cellStyle name="Normal 8 2 2 2 2" xfId="2068"/>
    <cellStyle name="Normal 8 2 2 3" xfId="2069"/>
    <cellStyle name="Normal 8 3" xfId="2070"/>
    <cellStyle name="Normal 9" xfId="1125"/>
    <cellStyle name="Normal 9 2" xfId="2071"/>
    <cellStyle name="Normal 9 2 2" xfId="2072"/>
    <cellStyle name="Normal GHG Numbers (0.00)" xfId="473"/>
    <cellStyle name="Normal GHG Numbers (0.00) 2" xfId="2073"/>
    <cellStyle name="Normal GHG Numbers (0.00) 3" xfId="2074"/>
    <cellStyle name="Normal GHG Textfiels Bold" xfId="474"/>
    <cellStyle name="Normal GHG-Shade" xfId="475"/>
    <cellStyle name="Normale 10" xfId="476"/>
    <cellStyle name="Normale 10 2" xfId="477"/>
    <cellStyle name="Normale 10 2 2" xfId="2075"/>
    <cellStyle name="Normale 10 3" xfId="478"/>
    <cellStyle name="Normale 10 3 2" xfId="2076"/>
    <cellStyle name="Normale 10 4" xfId="2077"/>
    <cellStyle name="Normale 10_EDEN industria 2008 rev" xfId="479"/>
    <cellStyle name="Normale 11" xfId="480"/>
    <cellStyle name="Normale 11 2" xfId="481"/>
    <cellStyle name="Normale 11 2 2" xfId="2078"/>
    <cellStyle name="Normale 11 3" xfId="482"/>
    <cellStyle name="Normale 11 3 2" xfId="2079"/>
    <cellStyle name="Normale 11 4" xfId="2080"/>
    <cellStyle name="Normale 11_EDEN industria 2008 rev" xfId="483"/>
    <cellStyle name="Normale 12" xfId="484"/>
    <cellStyle name="Normale 12 2" xfId="485"/>
    <cellStyle name="Normale 12 2 2" xfId="2081"/>
    <cellStyle name="Normale 12 3" xfId="486"/>
    <cellStyle name="Normale 12 3 2" xfId="2082"/>
    <cellStyle name="Normale 12 4" xfId="2083"/>
    <cellStyle name="Normale 12_EDEN industria 2008 rev" xfId="487"/>
    <cellStyle name="Normale 13" xfId="488"/>
    <cellStyle name="Normale 13 2" xfId="489"/>
    <cellStyle name="Normale 13 2 2" xfId="2084"/>
    <cellStyle name="Normale 13 3" xfId="490"/>
    <cellStyle name="Normale 13 3 2" xfId="2085"/>
    <cellStyle name="Normale 13 4" xfId="2086"/>
    <cellStyle name="Normale 13_EDEN industria 2008 rev" xfId="491"/>
    <cellStyle name="Normale 14" xfId="492"/>
    <cellStyle name="Normale 14 2" xfId="493"/>
    <cellStyle name="Normale 14 2 2" xfId="2087"/>
    <cellStyle name="Normale 14 3" xfId="494"/>
    <cellStyle name="Normale 14 3 2" xfId="2088"/>
    <cellStyle name="Normale 14 4" xfId="2089"/>
    <cellStyle name="Normale 14_EDEN industria 2008 rev" xfId="495"/>
    <cellStyle name="Normale 15" xfId="496"/>
    <cellStyle name="Normale 15 2" xfId="497"/>
    <cellStyle name="Normale 15 2 2" xfId="2090"/>
    <cellStyle name="Normale 15 3" xfId="498"/>
    <cellStyle name="Normale 15 3 2" xfId="2091"/>
    <cellStyle name="Normale 15 4" xfId="2092"/>
    <cellStyle name="Normale 15_EDEN industria 2008 rev" xfId="499"/>
    <cellStyle name="Normale 16" xfId="500"/>
    <cellStyle name="Normale 16 2" xfId="2093"/>
    <cellStyle name="Normale 17" xfId="501"/>
    <cellStyle name="Normale 17 2" xfId="2094"/>
    <cellStyle name="Normale 18" xfId="502"/>
    <cellStyle name="Normale 18 2" xfId="2095"/>
    <cellStyle name="Normale 19" xfId="503"/>
    <cellStyle name="Normale 19 2" xfId="2096"/>
    <cellStyle name="Normale 2" xfId="504"/>
    <cellStyle name="Normale 2 2" xfId="505"/>
    <cellStyle name="Normale 2 2 2" xfId="2097"/>
    <cellStyle name="Normale 2 3" xfId="2098"/>
    <cellStyle name="Normale 2_EDEN industria 2008 rev" xfId="506"/>
    <cellStyle name="Normale 20" xfId="507"/>
    <cellStyle name="Normale 20 2" xfId="2099"/>
    <cellStyle name="Normale 21" xfId="508"/>
    <cellStyle name="Normale 21 2" xfId="2100"/>
    <cellStyle name="Normale 22" xfId="509"/>
    <cellStyle name="Normale 22 2" xfId="2101"/>
    <cellStyle name="Normale 23" xfId="510"/>
    <cellStyle name="Normale 23 2" xfId="2102"/>
    <cellStyle name="Normale 24" xfId="511"/>
    <cellStyle name="Normale 24 2" xfId="2103"/>
    <cellStyle name="Normale 25" xfId="512"/>
    <cellStyle name="Normale 25 2" xfId="2104"/>
    <cellStyle name="Normale 26" xfId="513"/>
    <cellStyle name="Normale 26 2" xfId="2105"/>
    <cellStyle name="Normale 27" xfId="514"/>
    <cellStyle name="Normale 27 2" xfId="2106"/>
    <cellStyle name="Normale 28" xfId="515"/>
    <cellStyle name="Normale 28 2" xfId="2107"/>
    <cellStyle name="Normale 29" xfId="516"/>
    <cellStyle name="Normale 29 2" xfId="2108"/>
    <cellStyle name="Normale 3" xfId="517"/>
    <cellStyle name="Normale 3 2" xfId="518"/>
    <cellStyle name="Normale 3 2 2" xfId="2109"/>
    <cellStyle name="Normale 3 3" xfId="519"/>
    <cellStyle name="Normale 3 3 2" xfId="2110"/>
    <cellStyle name="Normale 3 4" xfId="2111"/>
    <cellStyle name="Normale 3_EDEN industria 2008 rev" xfId="520"/>
    <cellStyle name="Normale 30" xfId="521"/>
    <cellStyle name="Normale 30 2" xfId="2112"/>
    <cellStyle name="Normale 31" xfId="522"/>
    <cellStyle name="Normale 31 2" xfId="2113"/>
    <cellStyle name="Normale 32" xfId="523"/>
    <cellStyle name="Normale 32 2" xfId="2114"/>
    <cellStyle name="Normale 33" xfId="524"/>
    <cellStyle name="Normale 33 2" xfId="2115"/>
    <cellStyle name="Normale 34" xfId="525"/>
    <cellStyle name="Normale 34 2" xfId="2116"/>
    <cellStyle name="Normale 35" xfId="526"/>
    <cellStyle name="Normale 35 2" xfId="2117"/>
    <cellStyle name="Normale 36" xfId="527"/>
    <cellStyle name="Normale 36 2" xfId="2118"/>
    <cellStyle name="Normale 37" xfId="528"/>
    <cellStyle name="Normale 37 2" xfId="2119"/>
    <cellStyle name="Normale 38" xfId="529"/>
    <cellStyle name="Normale 38 2" xfId="2120"/>
    <cellStyle name="Normale 39" xfId="530"/>
    <cellStyle name="Normale 39 2" xfId="2121"/>
    <cellStyle name="Normale 4" xfId="531"/>
    <cellStyle name="Normale 4 2" xfId="532"/>
    <cellStyle name="Normale 4 2 2" xfId="2122"/>
    <cellStyle name="Normale 4 3" xfId="533"/>
    <cellStyle name="Normale 4 3 2" xfId="2123"/>
    <cellStyle name="Normale 4 4" xfId="2124"/>
    <cellStyle name="Normale 4_EDEN industria 2008 rev" xfId="534"/>
    <cellStyle name="Normale 40" xfId="535"/>
    <cellStyle name="Normale 40 2" xfId="2125"/>
    <cellStyle name="Normale 41" xfId="536"/>
    <cellStyle name="Normale 41 2" xfId="2126"/>
    <cellStyle name="Normale 42" xfId="537"/>
    <cellStyle name="Normale 42 2" xfId="2127"/>
    <cellStyle name="Normale 43" xfId="538"/>
    <cellStyle name="Normale 43 2" xfId="2128"/>
    <cellStyle name="Normale 44" xfId="539"/>
    <cellStyle name="Normale 44 2" xfId="2129"/>
    <cellStyle name="Normale 45" xfId="540"/>
    <cellStyle name="Normale 45 2" xfId="2130"/>
    <cellStyle name="Normale 46" xfId="541"/>
    <cellStyle name="Normale 46 2" xfId="2131"/>
    <cellStyle name="Normale 47" xfId="542"/>
    <cellStyle name="Normale 47 2" xfId="2132"/>
    <cellStyle name="Normale 48" xfId="543"/>
    <cellStyle name="Normale 48 2" xfId="2133"/>
    <cellStyle name="Normale 49" xfId="544"/>
    <cellStyle name="Normale 49 2" xfId="2134"/>
    <cellStyle name="Normale 5" xfId="545"/>
    <cellStyle name="Normale 5 2" xfId="546"/>
    <cellStyle name="Normale 5 2 2" xfId="2135"/>
    <cellStyle name="Normale 5 3" xfId="547"/>
    <cellStyle name="Normale 5 3 2" xfId="2136"/>
    <cellStyle name="Normale 5 4" xfId="2137"/>
    <cellStyle name="Normale 5_EDEN industria 2008 rev" xfId="548"/>
    <cellStyle name="Normale 50" xfId="549"/>
    <cellStyle name="Normale 50 2" xfId="2138"/>
    <cellStyle name="Normale 51" xfId="550"/>
    <cellStyle name="Normale 51 2" xfId="2139"/>
    <cellStyle name="Normale 52" xfId="551"/>
    <cellStyle name="Normale 52 2" xfId="2140"/>
    <cellStyle name="Normale 53" xfId="552"/>
    <cellStyle name="Normale 53 2" xfId="2141"/>
    <cellStyle name="Normale 54" xfId="553"/>
    <cellStyle name="Normale 54 2" xfId="2142"/>
    <cellStyle name="Normale 55" xfId="554"/>
    <cellStyle name="Normale 55 2" xfId="2143"/>
    <cellStyle name="Normale 56" xfId="555"/>
    <cellStyle name="Normale 56 2" xfId="2144"/>
    <cellStyle name="Normale 57" xfId="556"/>
    <cellStyle name="Normale 57 2" xfId="2145"/>
    <cellStyle name="Normale 58" xfId="557"/>
    <cellStyle name="Normale 58 2" xfId="2146"/>
    <cellStyle name="Normale 59" xfId="558"/>
    <cellStyle name="Normale 59 2" xfId="2147"/>
    <cellStyle name="Normale 6" xfId="559"/>
    <cellStyle name="Normale 6 2" xfId="560"/>
    <cellStyle name="Normale 6 2 2" xfId="2148"/>
    <cellStyle name="Normale 6 3" xfId="561"/>
    <cellStyle name="Normale 6 3 2" xfId="2149"/>
    <cellStyle name="Normale 6 4" xfId="2150"/>
    <cellStyle name="Normale 6_EDEN industria 2008 rev" xfId="562"/>
    <cellStyle name="Normale 60" xfId="563"/>
    <cellStyle name="Normale 60 2" xfId="2151"/>
    <cellStyle name="Normale 61" xfId="564"/>
    <cellStyle name="Normale 61 2" xfId="2152"/>
    <cellStyle name="Normale 62" xfId="565"/>
    <cellStyle name="Normale 62 2" xfId="2153"/>
    <cellStyle name="Normale 63" xfId="566"/>
    <cellStyle name="Normale 63 2" xfId="2154"/>
    <cellStyle name="Normale 64" xfId="567"/>
    <cellStyle name="Normale 64 2" xfId="2155"/>
    <cellStyle name="Normale 65" xfId="568"/>
    <cellStyle name="Normale 65 2" xfId="2156"/>
    <cellStyle name="Normale 7" xfId="569"/>
    <cellStyle name="Normale 7 2" xfId="570"/>
    <cellStyle name="Normale 7 2 2" xfId="2157"/>
    <cellStyle name="Normale 7 3" xfId="571"/>
    <cellStyle name="Normale 7 3 2" xfId="2158"/>
    <cellStyle name="Normale 7 4" xfId="2159"/>
    <cellStyle name="Normale 7_EDEN industria 2008 rev" xfId="572"/>
    <cellStyle name="Normale 8" xfId="573"/>
    <cellStyle name="Normale 8 2" xfId="574"/>
    <cellStyle name="Normale 8 2 2" xfId="2160"/>
    <cellStyle name="Normale 8 3" xfId="575"/>
    <cellStyle name="Normale 8 3 2" xfId="2161"/>
    <cellStyle name="Normale 8 4" xfId="2162"/>
    <cellStyle name="Normale 8_EDEN industria 2008 rev" xfId="576"/>
    <cellStyle name="Normale 9" xfId="577"/>
    <cellStyle name="Normale 9 2" xfId="578"/>
    <cellStyle name="Normale 9 2 2" xfId="2163"/>
    <cellStyle name="Normale 9 3" xfId="579"/>
    <cellStyle name="Normale 9 3 2" xfId="2164"/>
    <cellStyle name="Normale 9 4" xfId="2165"/>
    <cellStyle name="Normale 9_EDEN industria 2008 rev" xfId="580"/>
    <cellStyle name="Normale_B2020" xfId="581"/>
    <cellStyle name="Nota" xfId="582"/>
    <cellStyle name="Nota 2" xfId="583"/>
    <cellStyle name="Nota 2 2" xfId="584"/>
    <cellStyle name="Nota 2 3" xfId="585"/>
    <cellStyle name="Nota 2 4" xfId="586"/>
    <cellStyle name="Nota 2 5" xfId="587"/>
    <cellStyle name="Nota 3" xfId="588"/>
    <cellStyle name="Nota 3 2" xfId="589"/>
    <cellStyle name="Nota 3 2 2" xfId="2166"/>
    <cellStyle name="Nota 3 2 2 2" xfId="2167"/>
    <cellStyle name="Nota 3 2 3" xfId="2168"/>
    <cellStyle name="Nota 3 3" xfId="590"/>
    <cellStyle name="Nota 3 4" xfId="591"/>
    <cellStyle name="Nota 3 5" xfId="592"/>
    <cellStyle name="Nota 4" xfId="593"/>
    <cellStyle name="Nota 4 2" xfId="2169"/>
    <cellStyle name="Nota 4 2 2" xfId="2170"/>
    <cellStyle name="Nota 4 3" xfId="2171"/>
    <cellStyle name="Nota 5" xfId="2172"/>
    <cellStyle name="Nota 5 2" xfId="2173"/>
    <cellStyle name="Nota 6" xfId="2174"/>
    <cellStyle name="Note 2" xfId="594"/>
    <cellStyle name="Note 2 2" xfId="2175"/>
    <cellStyle name="Note 2 2 2" xfId="2176"/>
    <cellStyle name="Note 2 3" xfId="2177"/>
    <cellStyle name="Nuovo" xfId="595"/>
    <cellStyle name="Nuovo 10" xfId="596"/>
    <cellStyle name="Nuovo 10 2" xfId="597"/>
    <cellStyle name="Nuovo 10 3" xfId="598"/>
    <cellStyle name="Nuovo 10 3 2" xfId="2178"/>
    <cellStyle name="Nuovo 10 3 2 2" xfId="2179"/>
    <cellStyle name="Nuovo 10 4" xfId="2180"/>
    <cellStyle name="Nuovo 10 4 2" xfId="2181"/>
    <cellStyle name="Nuovo 10 5" xfId="2182"/>
    <cellStyle name="Nuovo 11" xfId="599"/>
    <cellStyle name="Nuovo 11 2" xfId="600"/>
    <cellStyle name="Nuovo 11 3" xfId="601"/>
    <cellStyle name="Nuovo 11 3 2" xfId="2183"/>
    <cellStyle name="Nuovo 11 3 2 2" xfId="2184"/>
    <cellStyle name="Nuovo 11 4" xfId="2185"/>
    <cellStyle name="Nuovo 11 4 2" xfId="2186"/>
    <cellStyle name="Nuovo 11 5" xfId="2187"/>
    <cellStyle name="Nuovo 12" xfId="602"/>
    <cellStyle name="Nuovo 12 2" xfId="603"/>
    <cellStyle name="Nuovo 12 3" xfId="604"/>
    <cellStyle name="Nuovo 12 3 2" xfId="2188"/>
    <cellStyle name="Nuovo 12 3 2 2" xfId="2189"/>
    <cellStyle name="Nuovo 12 4" xfId="2190"/>
    <cellStyle name="Nuovo 12 4 2" xfId="2191"/>
    <cellStyle name="Nuovo 12 5" xfId="2192"/>
    <cellStyle name="Nuovo 13" xfId="605"/>
    <cellStyle name="Nuovo 13 2" xfId="606"/>
    <cellStyle name="Nuovo 13 3" xfId="607"/>
    <cellStyle name="Nuovo 13 3 2" xfId="2193"/>
    <cellStyle name="Nuovo 13 3 2 2" xfId="2194"/>
    <cellStyle name="Nuovo 13 4" xfId="2195"/>
    <cellStyle name="Nuovo 13 4 2" xfId="2196"/>
    <cellStyle name="Nuovo 13 5" xfId="2197"/>
    <cellStyle name="Nuovo 14" xfId="608"/>
    <cellStyle name="Nuovo 14 2" xfId="609"/>
    <cellStyle name="Nuovo 14 3" xfId="610"/>
    <cellStyle name="Nuovo 14 3 2" xfId="2198"/>
    <cellStyle name="Nuovo 14 3 2 2" xfId="2199"/>
    <cellStyle name="Nuovo 14 4" xfId="2200"/>
    <cellStyle name="Nuovo 14 4 2" xfId="2201"/>
    <cellStyle name="Nuovo 14 5" xfId="2202"/>
    <cellStyle name="Nuovo 15" xfId="611"/>
    <cellStyle name="Nuovo 15 2" xfId="612"/>
    <cellStyle name="Nuovo 15 3" xfId="613"/>
    <cellStyle name="Nuovo 15 3 2" xfId="2203"/>
    <cellStyle name="Nuovo 15 3 2 2" xfId="2204"/>
    <cellStyle name="Nuovo 15 4" xfId="2205"/>
    <cellStyle name="Nuovo 15 4 2" xfId="2206"/>
    <cellStyle name="Nuovo 15 5" xfId="2207"/>
    <cellStyle name="Nuovo 16" xfId="614"/>
    <cellStyle name="Nuovo 16 2" xfId="615"/>
    <cellStyle name="Nuovo 16 3" xfId="616"/>
    <cellStyle name="Nuovo 16 3 2" xfId="2208"/>
    <cellStyle name="Nuovo 16 3 2 2" xfId="2209"/>
    <cellStyle name="Nuovo 16 4" xfId="2210"/>
    <cellStyle name="Nuovo 16 4 2" xfId="2211"/>
    <cellStyle name="Nuovo 16 5" xfId="2212"/>
    <cellStyle name="Nuovo 17" xfId="617"/>
    <cellStyle name="Nuovo 17 2" xfId="618"/>
    <cellStyle name="Nuovo 17 3" xfId="619"/>
    <cellStyle name="Nuovo 17 3 2" xfId="2213"/>
    <cellStyle name="Nuovo 17 3 2 2" xfId="2214"/>
    <cellStyle name="Nuovo 17 4" xfId="2215"/>
    <cellStyle name="Nuovo 17 4 2" xfId="2216"/>
    <cellStyle name="Nuovo 17 5" xfId="2217"/>
    <cellStyle name="Nuovo 18" xfId="620"/>
    <cellStyle name="Nuovo 18 2" xfId="621"/>
    <cellStyle name="Nuovo 18 3" xfId="622"/>
    <cellStyle name="Nuovo 18 3 2" xfId="2218"/>
    <cellStyle name="Nuovo 18 3 2 2" xfId="2219"/>
    <cellStyle name="Nuovo 18 4" xfId="2220"/>
    <cellStyle name="Nuovo 18 4 2" xfId="2221"/>
    <cellStyle name="Nuovo 18 5" xfId="2222"/>
    <cellStyle name="Nuovo 19" xfId="623"/>
    <cellStyle name="Nuovo 19 2" xfId="624"/>
    <cellStyle name="Nuovo 19 3" xfId="625"/>
    <cellStyle name="Nuovo 19 3 2" xfId="2223"/>
    <cellStyle name="Nuovo 19 3 2 2" xfId="2224"/>
    <cellStyle name="Nuovo 19 4" xfId="2225"/>
    <cellStyle name="Nuovo 19 4 2" xfId="2226"/>
    <cellStyle name="Nuovo 19 5" xfId="2227"/>
    <cellStyle name="Nuovo 2" xfId="626"/>
    <cellStyle name="Nuovo 2 2" xfId="627"/>
    <cellStyle name="Nuovo 2 3" xfId="628"/>
    <cellStyle name="Nuovo 2 3 2" xfId="2228"/>
    <cellStyle name="Nuovo 2 3 2 2" xfId="2229"/>
    <cellStyle name="Nuovo 2 4" xfId="2230"/>
    <cellStyle name="Nuovo 2 4 2" xfId="2231"/>
    <cellStyle name="Nuovo 2 5" xfId="2232"/>
    <cellStyle name="Nuovo 20" xfId="629"/>
    <cellStyle name="Nuovo 20 2" xfId="630"/>
    <cellStyle name="Nuovo 20 3" xfId="631"/>
    <cellStyle name="Nuovo 20 3 2" xfId="2233"/>
    <cellStyle name="Nuovo 20 3 2 2" xfId="2234"/>
    <cellStyle name="Nuovo 20 4" xfId="2235"/>
    <cellStyle name="Nuovo 20 4 2" xfId="2236"/>
    <cellStyle name="Nuovo 20 5" xfId="2237"/>
    <cellStyle name="Nuovo 21" xfId="632"/>
    <cellStyle name="Nuovo 21 2" xfId="633"/>
    <cellStyle name="Nuovo 21 3" xfId="634"/>
    <cellStyle name="Nuovo 21 3 2" xfId="2238"/>
    <cellStyle name="Nuovo 21 3 2 2" xfId="2239"/>
    <cellStyle name="Nuovo 21 4" xfId="2240"/>
    <cellStyle name="Nuovo 21 4 2" xfId="2241"/>
    <cellStyle name="Nuovo 21 5" xfId="2242"/>
    <cellStyle name="Nuovo 22" xfId="635"/>
    <cellStyle name="Nuovo 22 2" xfId="636"/>
    <cellStyle name="Nuovo 22 3" xfId="637"/>
    <cellStyle name="Nuovo 22 3 2" xfId="2243"/>
    <cellStyle name="Nuovo 22 3 2 2" xfId="2244"/>
    <cellStyle name="Nuovo 22 4" xfId="2245"/>
    <cellStyle name="Nuovo 22 4 2" xfId="2246"/>
    <cellStyle name="Nuovo 22 5" xfId="2247"/>
    <cellStyle name="Nuovo 23" xfId="638"/>
    <cellStyle name="Nuovo 23 2" xfId="639"/>
    <cellStyle name="Nuovo 23 3" xfId="640"/>
    <cellStyle name="Nuovo 23 3 2" xfId="2248"/>
    <cellStyle name="Nuovo 23 3 2 2" xfId="2249"/>
    <cellStyle name="Nuovo 23 4" xfId="2250"/>
    <cellStyle name="Nuovo 23 4 2" xfId="2251"/>
    <cellStyle name="Nuovo 23 5" xfId="2252"/>
    <cellStyle name="Nuovo 24" xfId="641"/>
    <cellStyle name="Nuovo 24 2" xfId="642"/>
    <cellStyle name="Nuovo 24 3" xfId="643"/>
    <cellStyle name="Nuovo 24 3 2" xfId="2253"/>
    <cellStyle name="Nuovo 24 3 2 2" xfId="2254"/>
    <cellStyle name="Nuovo 24 4" xfId="2255"/>
    <cellStyle name="Nuovo 24 4 2" xfId="2256"/>
    <cellStyle name="Nuovo 24 5" xfId="2257"/>
    <cellStyle name="Nuovo 25" xfId="644"/>
    <cellStyle name="Nuovo 25 2" xfId="645"/>
    <cellStyle name="Nuovo 25 3" xfId="646"/>
    <cellStyle name="Nuovo 25 3 2" xfId="2258"/>
    <cellStyle name="Nuovo 25 3 2 2" xfId="2259"/>
    <cellStyle name="Nuovo 25 4" xfId="2260"/>
    <cellStyle name="Nuovo 25 4 2" xfId="2261"/>
    <cellStyle name="Nuovo 25 5" xfId="2262"/>
    <cellStyle name="Nuovo 26" xfId="647"/>
    <cellStyle name="Nuovo 26 2" xfId="648"/>
    <cellStyle name="Nuovo 26 3" xfId="649"/>
    <cellStyle name="Nuovo 26 3 2" xfId="2263"/>
    <cellStyle name="Nuovo 26 3 2 2" xfId="2264"/>
    <cellStyle name="Nuovo 26 4" xfId="2265"/>
    <cellStyle name="Nuovo 26 4 2" xfId="2266"/>
    <cellStyle name="Nuovo 26 5" xfId="2267"/>
    <cellStyle name="Nuovo 27" xfId="650"/>
    <cellStyle name="Nuovo 27 2" xfId="651"/>
    <cellStyle name="Nuovo 27 3" xfId="652"/>
    <cellStyle name="Nuovo 27 3 2" xfId="2268"/>
    <cellStyle name="Nuovo 27 3 2 2" xfId="2269"/>
    <cellStyle name="Nuovo 27 4" xfId="2270"/>
    <cellStyle name="Nuovo 27 4 2" xfId="2271"/>
    <cellStyle name="Nuovo 27 5" xfId="2272"/>
    <cellStyle name="Nuovo 28" xfId="653"/>
    <cellStyle name="Nuovo 28 2" xfId="654"/>
    <cellStyle name="Nuovo 28 3" xfId="655"/>
    <cellStyle name="Nuovo 28 3 2" xfId="2273"/>
    <cellStyle name="Nuovo 28 3 2 2" xfId="2274"/>
    <cellStyle name="Nuovo 28 4" xfId="2275"/>
    <cellStyle name="Nuovo 28 4 2" xfId="2276"/>
    <cellStyle name="Nuovo 28 5" xfId="2277"/>
    <cellStyle name="Nuovo 29" xfId="656"/>
    <cellStyle name="Nuovo 29 2" xfId="657"/>
    <cellStyle name="Nuovo 29 3" xfId="658"/>
    <cellStyle name="Nuovo 29 3 2" xfId="2278"/>
    <cellStyle name="Nuovo 29 3 2 2" xfId="2279"/>
    <cellStyle name="Nuovo 29 4" xfId="2280"/>
    <cellStyle name="Nuovo 29 4 2" xfId="2281"/>
    <cellStyle name="Nuovo 29 5" xfId="2282"/>
    <cellStyle name="Nuovo 3" xfId="659"/>
    <cellStyle name="Nuovo 3 2" xfId="660"/>
    <cellStyle name="Nuovo 3 3" xfId="661"/>
    <cellStyle name="Nuovo 3 3 2" xfId="2283"/>
    <cellStyle name="Nuovo 3 3 2 2" xfId="2284"/>
    <cellStyle name="Nuovo 3 4" xfId="2285"/>
    <cellStyle name="Nuovo 3 4 2" xfId="2286"/>
    <cellStyle name="Nuovo 3 5" xfId="2287"/>
    <cellStyle name="Nuovo 30" xfId="662"/>
    <cellStyle name="Nuovo 30 2" xfId="663"/>
    <cellStyle name="Nuovo 30 3" xfId="664"/>
    <cellStyle name="Nuovo 30 3 2" xfId="2288"/>
    <cellStyle name="Nuovo 30 3 2 2" xfId="2289"/>
    <cellStyle name="Nuovo 30 4" xfId="2290"/>
    <cellStyle name="Nuovo 30 4 2" xfId="2291"/>
    <cellStyle name="Nuovo 30 5" xfId="2292"/>
    <cellStyle name="Nuovo 31" xfId="665"/>
    <cellStyle name="Nuovo 31 2" xfId="666"/>
    <cellStyle name="Nuovo 31 3" xfId="667"/>
    <cellStyle name="Nuovo 31 3 2" xfId="2293"/>
    <cellStyle name="Nuovo 31 3 2 2" xfId="2294"/>
    <cellStyle name="Nuovo 31 4" xfId="2295"/>
    <cellStyle name="Nuovo 31 4 2" xfId="2296"/>
    <cellStyle name="Nuovo 31 5" xfId="2297"/>
    <cellStyle name="Nuovo 32" xfId="668"/>
    <cellStyle name="Nuovo 32 2" xfId="669"/>
    <cellStyle name="Nuovo 32 3" xfId="670"/>
    <cellStyle name="Nuovo 32 3 2" xfId="2298"/>
    <cellStyle name="Nuovo 32 3 2 2" xfId="2299"/>
    <cellStyle name="Nuovo 32 4" xfId="2300"/>
    <cellStyle name="Nuovo 32 4 2" xfId="2301"/>
    <cellStyle name="Nuovo 32 5" xfId="2302"/>
    <cellStyle name="Nuovo 33" xfId="671"/>
    <cellStyle name="Nuovo 33 2" xfId="672"/>
    <cellStyle name="Nuovo 33 3" xfId="673"/>
    <cellStyle name="Nuovo 33 3 2" xfId="2303"/>
    <cellStyle name="Nuovo 33 3 2 2" xfId="2304"/>
    <cellStyle name="Nuovo 33 4" xfId="2305"/>
    <cellStyle name="Nuovo 33 4 2" xfId="2306"/>
    <cellStyle name="Nuovo 33 5" xfId="2307"/>
    <cellStyle name="Nuovo 34" xfId="674"/>
    <cellStyle name="Nuovo 34 2" xfId="675"/>
    <cellStyle name="Nuovo 34 3" xfId="676"/>
    <cellStyle name="Nuovo 34 3 2" xfId="2308"/>
    <cellStyle name="Nuovo 34 3 2 2" xfId="2309"/>
    <cellStyle name="Nuovo 34 4" xfId="2310"/>
    <cellStyle name="Nuovo 34 4 2" xfId="2311"/>
    <cellStyle name="Nuovo 34 5" xfId="2312"/>
    <cellStyle name="Nuovo 35" xfId="677"/>
    <cellStyle name="Nuovo 35 2" xfId="678"/>
    <cellStyle name="Nuovo 35 3" xfId="679"/>
    <cellStyle name="Nuovo 35 3 2" xfId="2313"/>
    <cellStyle name="Nuovo 35 3 2 2" xfId="2314"/>
    <cellStyle name="Nuovo 35 4" xfId="2315"/>
    <cellStyle name="Nuovo 35 4 2" xfId="2316"/>
    <cellStyle name="Nuovo 35 5" xfId="2317"/>
    <cellStyle name="Nuovo 36" xfId="680"/>
    <cellStyle name="Nuovo 36 2" xfId="681"/>
    <cellStyle name="Nuovo 36 3" xfId="682"/>
    <cellStyle name="Nuovo 36 3 2" xfId="2318"/>
    <cellStyle name="Nuovo 36 3 2 2" xfId="2319"/>
    <cellStyle name="Nuovo 36 4" xfId="2320"/>
    <cellStyle name="Nuovo 36 4 2" xfId="2321"/>
    <cellStyle name="Nuovo 36 5" xfId="2322"/>
    <cellStyle name="Nuovo 37" xfId="683"/>
    <cellStyle name="Nuovo 37 2" xfId="684"/>
    <cellStyle name="Nuovo 37 3" xfId="685"/>
    <cellStyle name="Nuovo 37 3 2" xfId="2323"/>
    <cellStyle name="Nuovo 37 3 2 2" xfId="2324"/>
    <cellStyle name="Nuovo 37 4" xfId="2325"/>
    <cellStyle name="Nuovo 37 4 2" xfId="2326"/>
    <cellStyle name="Nuovo 37 5" xfId="2327"/>
    <cellStyle name="Nuovo 38" xfId="686"/>
    <cellStyle name="Nuovo 38 2" xfId="687"/>
    <cellStyle name="Nuovo 38 3" xfId="688"/>
    <cellStyle name="Nuovo 38 3 2" xfId="2328"/>
    <cellStyle name="Nuovo 38 3 2 2" xfId="2329"/>
    <cellStyle name="Nuovo 38 4" xfId="2330"/>
    <cellStyle name="Nuovo 38 4 2" xfId="2331"/>
    <cellStyle name="Nuovo 38 5" xfId="2332"/>
    <cellStyle name="Nuovo 39" xfId="689"/>
    <cellStyle name="Nuovo 39 2" xfId="690"/>
    <cellStyle name="Nuovo 39 3" xfId="691"/>
    <cellStyle name="Nuovo 39 3 2" xfId="2333"/>
    <cellStyle name="Nuovo 39 3 2 2" xfId="2334"/>
    <cellStyle name="Nuovo 39 4" xfId="2335"/>
    <cellStyle name="Nuovo 39 4 2" xfId="2336"/>
    <cellStyle name="Nuovo 39 5" xfId="2337"/>
    <cellStyle name="Nuovo 4" xfId="692"/>
    <cellStyle name="Nuovo 4 2" xfId="693"/>
    <cellStyle name="Nuovo 4 3" xfId="694"/>
    <cellStyle name="Nuovo 4 3 2" xfId="2338"/>
    <cellStyle name="Nuovo 4 3 2 2" xfId="2339"/>
    <cellStyle name="Nuovo 4 4" xfId="2340"/>
    <cellStyle name="Nuovo 4 4 2" xfId="2341"/>
    <cellStyle name="Nuovo 4 5" xfId="2342"/>
    <cellStyle name="Nuovo 40" xfId="695"/>
    <cellStyle name="Nuovo 40 2" xfId="696"/>
    <cellStyle name="Nuovo 40 3" xfId="697"/>
    <cellStyle name="Nuovo 40 3 2" xfId="2343"/>
    <cellStyle name="Nuovo 40 3 2 2" xfId="2344"/>
    <cellStyle name="Nuovo 40 4" xfId="2345"/>
    <cellStyle name="Nuovo 40 4 2" xfId="2346"/>
    <cellStyle name="Nuovo 40 5" xfId="2347"/>
    <cellStyle name="Nuovo 41" xfId="698"/>
    <cellStyle name="Nuovo 41 2" xfId="699"/>
    <cellStyle name="Nuovo 41 3" xfId="700"/>
    <cellStyle name="Nuovo 41 3 2" xfId="2348"/>
    <cellStyle name="Nuovo 41 3 2 2" xfId="2349"/>
    <cellStyle name="Nuovo 41 4" xfId="2350"/>
    <cellStyle name="Nuovo 41 4 2" xfId="2351"/>
    <cellStyle name="Nuovo 41 5" xfId="2352"/>
    <cellStyle name="Nuovo 42" xfId="701"/>
    <cellStyle name="Nuovo 42 2" xfId="702"/>
    <cellStyle name="Nuovo 42 3" xfId="703"/>
    <cellStyle name="Nuovo 42 3 2" xfId="2353"/>
    <cellStyle name="Nuovo 42 3 2 2" xfId="2354"/>
    <cellStyle name="Nuovo 42 4" xfId="2355"/>
    <cellStyle name="Nuovo 42 4 2" xfId="2356"/>
    <cellStyle name="Nuovo 42 5" xfId="2357"/>
    <cellStyle name="Nuovo 43" xfId="704"/>
    <cellStyle name="Nuovo 43 2" xfId="705"/>
    <cellStyle name="Nuovo 43 3" xfId="706"/>
    <cellStyle name="Nuovo 43 3 2" xfId="2358"/>
    <cellStyle name="Nuovo 43 3 2 2" xfId="2359"/>
    <cellStyle name="Nuovo 43 4" xfId="2360"/>
    <cellStyle name="Nuovo 43 4 2" xfId="2361"/>
    <cellStyle name="Nuovo 43 5" xfId="2362"/>
    <cellStyle name="Nuovo 44" xfId="707"/>
    <cellStyle name="Nuovo 44 2" xfId="708"/>
    <cellStyle name="Nuovo 44 3" xfId="709"/>
    <cellStyle name="Nuovo 44 3 2" xfId="2363"/>
    <cellStyle name="Nuovo 44 3 2 2" xfId="2364"/>
    <cellStyle name="Nuovo 44 4" xfId="2365"/>
    <cellStyle name="Nuovo 44 4 2" xfId="2366"/>
    <cellStyle name="Nuovo 44 5" xfId="2367"/>
    <cellStyle name="Nuovo 45" xfId="710"/>
    <cellStyle name="Nuovo 46" xfId="711"/>
    <cellStyle name="Nuovo 46 2" xfId="2368"/>
    <cellStyle name="Nuovo 46 2 2" xfId="2369"/>
    <cellStyle name="Nuovo 47" xfId="2370"/>
    <cellStyle name="Nuovo 47 2" xfId="2371"/>
    <cellStyle name="Nuovo 48" xfId="2372"/>
    <cellStyle name="Nuovo 5" xfId="712"/>
    <cellStyle name="Nuovo 5 2" xfId="713"/>
    <cellStyle name="Nuovo 5 3" xfId="714"/>
    <cellStyle name="Nuovo 5 3 2" xfId="2373"/>
    <cellStyle name="Nuovo 5 3 2 2" xfId="2374"/>
    <cellStyle name="Nuovo 5 4" xfId="2375"/>
    <cellStyle name="Nuovo 5 4 2" xfId="2376"/>
    <cellStyle name="Nuovo 5 5" xfId="2377"/>
    <cellStyle name="Nuovo 6" xfId="715"/>
    <cellStyle name="Nuovo 6 2" xfId="716"/>
    <cellStyle name="Nuovo 6 3" xfId="717"/>
    <cellStyle name="Nuovo 6 3 2" xfId="2378"/>
    <cellStyle name="Nuovo 6 3 2 2" xfId="2379"/>
    <cellStyle name="Nuovo 6 4" xfId="2380"/>
    <cellStyle name="Nuovo 6 4 2" xfId="2381"/>
    <cellStyle name="Nuovo 6 5" xfId="2382"/>
    <cellStyle name="Nuovo 7" xfId="718"/>
    <cellStyle name="Nuovo 7 2" xfId="719"/>
    <cellStyle name="Nuovo 7 3" xfId="720"/>
    <cellStyle name="Nuovo 7 3 2" xfId="2383"/>
    <cellStyle name="Nuovo 7 3 2 2" xfId="2384"/>
    <cellStyle name="Nuovo 7 4" xfId="2385"/>
    <cellStyle name="Nuovo 7 4 2" xfId="2386"/>
    <cellStyle name="Nuovo 7 5" xfId="2387"/>
    <cellStyle name="Nuovo 8" xfId="721"/>
    <cellStyle name="Nuovo 8 2" xfId="722"/>
    <cellStyle name="Nuovo 8 3" xfId="723"/>
    <cellStyle name="Nuovo 8 3 2" xfId="2388"/>
    <cellStyle name="Nuovo 8 3 2 2" xfId="2389"/>
    <cellStyle name="Nuovo 8 4" xfId="2390"/>
    <cellStyle name="Nuovo 8 4 2" xfId="2391"/>
    <cellStyle name="Nuovo 8 5" xfId="2392"/>
    <cellStyle name="Nuovo 9" xfId="724"/>
    <cellStyle name="Nuovo 9 2" xfId="725"/>
    <cellStyle name="Nuovo 9 3" xfId="726"/>
    <cellStyle name="Nuovo 9 3 2" xfId="2393"/>
    <cellStyle name="Nuovo 9 3 2 2" xfId="2394"/>
    <cellStyle name="Nuovo 9 4" xfId="2395"/>
    <cellStyle name="Nuovo 9 4 2" xfId="2396"/>
    <cellStyle name="Nuovo 9 5" xfId="2397"/>
    <cellStyle name="Output" xfId="727" builtinId="21" customBuiltin="1"/>
    <cellStyle name="Output 2" xfId="728"/>
    <cellStyle name="Output 2 2" xfId="729"/>
    <cellStyle name="Output 2 2 2" xfId="730"/>
    <cellStyle name="Output 2 2 3" xfId="731"/>
    <cellStyle name="Output 2 2 4" xfId="732"/>
    <cellStyle name="Output 2 2 5" xfId="733"/>
    <cellStyle name="Output 2 3" xfId="734"/>
    <cellStyle name="Output 2 4" xfId="735"/>
    <cellStyle name="Output 2 5" xfId="736"/>
    <cellStyle name="Output 2 6" xfId="737"/>
    <cellStyle name="Output 3" xfId="2398"/>
    <cellStyle name="Output 3 2" xfId="2399"/>
    <cellStyle name="Percen - Type1" xfId="2400"/>
    <cellStyle name="Percent 2" xfId="738"/>
    <cellStyle name="Percent 2 2" xfId="739"/>
    <cellStyle name="Percent 2 2 2" xfId="2401"/>
    <cellStyle name="Percent 2 2 3" xfId="2402"/>
    <cellStyle name="Percent 2 2 3 2" xfId="2403"/>
    <cellStyle name="Percent 2 2 4" xfId="2404"/>
    <cellStyle name="Percent 2 3" xfId="2405"/>
    <cellStyle name="Percent 2 3 2" xfId="2406"/>
    <cellStyle name="Percent 3" xfId="740"/>
    <cellStyle name="Percent 3 2" xfId="741"/>
    <cellStyle name="Percent 3 3" xfId="742"/>
    <cellStyle name="Percent 3 3 2" xfId="2407"/>
    <cellStyle name="Percent 3 3 2 2" xfId="2408"/>
    <cellStyle name="Percent 3 4" xfId="2409"/>
    <cellStyle name="Percent 3 4 2" xfId="2410"/>
    <cellStyle name="Percent 4" xfId="2411"/>
    <cellStyle name="Percent 5" xfId="2412"/>
    <cellStyle name="Percentuale 10" xfId="743"/>
    <cellStyle name="Percentuale 10 2" xfId="744"/>
    <cellStyle name="Percentuale 10 3" xfId="745"/>
    <cellStyle name="Percentuale 10 3 2" xfId="2413"/>
    <cellStyle name="Percentuale 10 3 2 2" xfId="2414"/>
    <cellStyle name="Percentuale 10 4" xfId="2415"/>
    <cellStyle name="Percentuale 10 4 2" xfId="2416"/>
    <cellStyle name="Percentuale 10 5" xfId="2417"/>
    <cellStyle name="Percentuale 11" xfId="746"/>
    <cellStyle name="Percentuale 11 2" xfId="747"/>
    <cellStyle name="Percentuale 11 3" xfId="748"/>
    <cellStyle name="Percentuale 11 3 2" xfId="2418"/>
    <cellStyle name="Percentuale 11 3 2 2" xfId="2419"/>
    <cellStyle name="Percentuale 11 4" xfId="2420"/>
    <cellStyle name="Percentuale 11 4 2" xfId="2421"/>
    <cellStyle name="Percentuale 11 5" xfId="2422"/>
    <cellStyle name="Percentuale 12" xfId="749"/>
    <cellStyle name="Percentuale 12 2" xfId="750"/>
    <cellStyle name="Percentuale 12 3" xfId="751"/>
    <cellStyle name="Percentuale 12 3 2" xfId="2423"/>
    <cellStyle name="Percentuale 12 3 2 2" xfId="2424"/>
    <cellStyle name="Percentuale 12 4" xfId="2425"/>
    <cellStyle name="Percentuale 12 4 2" xfId="2426"/>
    <cellStyle name="Percentuale 12 5" xfId="2427"/>
    <cellStyle name="Percentuale 13" xfId="752"/>
    <cellStyle name="Percentuale 13 2" xfId="753"/>
    <cellStyle name="Percentuale 13 3" xfId="754"/>
    <cellStyle name="Percentuale 13 3 2" xfId="2428"/>
    <cellStyle name="Percentuale 13 3 2 2" xfId="2429"/>
    <cellStyle name="Percentuale 13 4" xfId="2430"/>
    <cellStyle name="Percentuale 13 4 2" xfId="2431"/>
    <cellStyle name="Percentuale 13 5" xfId="2432"/>
    <cellStyle name="Percentuale 14" xfId="755"/>
    <cellStyle name="Percentuale 14 2" xfId="756"/>
    <cellStyle name="Percentuale 14 3" xfId="757"/>
    <cellStyle name="Percentuale 14 3 2" xfId="2433"/>
    <cellStyle name="Percentuale 14 3 2 2" xfId="2434"/>
    <cellStyle name="Percentuale 14 4" xfId="2435"/>
    <cellStyle name="Percentuale 14 4 2" xfId="2436"/>
    <cellStyle name="Percentuale 14 5" xfId="2437"/>
    <cellStyle name="Percentuale 15" xfId="758"/>
    <cellStyle name="Percentuale 15 2" xfId="759"/>
    <cellStyle name="Percentuale 15 3" xfId="760"/>
    <cellStyle name="Percentuale 15 3 2" xfId="2438"/>
    <cellStyle name="Percentuale 15 3 2 2" xfId="2439"/>
    <cellStyle name="Percentuale 15 4" xfId="2440"/>
    <cellStyle name="Percentuale 15 4 2" xfId="2441"/>
    <cellStyle name="Percentuale 15 5" xfId="2442"/>
    <cellStyle name="Percentuale 16" xfId="761"/>
    <cellStyle name="Percentuale 16 2" xfId="762"/>
    <cellStyle name="Percentuale 16 3" xfId="763"/>
    <cellStyle name="Percentuale 16 3 2" xfId="2443"/>
    <cellStyle name="Percentuale 16 3 2 2" xfId="2444"/>
    <cellStyle name="Percentuale 16 4" xfId="2445"/>
    <cellStyle name="Percentuale 16 4 2" xfId="2446"/>
    <cellStyle name="Percentuale 16 5" xfId="2447"/>
    <cellStyle name="Percentuale 17" xfId="764"/>
    <cellStyle name="Percentuale 17 2" xfId="765"/>
    <cellStyle name="Percentuale 17 3" xfId="766"/>
    <cellStyle name="Percentuale 17 3 2" xfId="2448"/>
    <cellStyle name="Percentuale 17 3 2 2" xfId="2449"/>
    <cellStyle name="Percentuale 17 4" xfId="2450"/>
    <cellStyle name="Percentuale 17 4 2" xfId="2451"/>
    <cellStyle name="Percentuale 17 5" xfId="2452"/>
    <cellStyle name="Percentuale 18" xfId="767"/>
    <cellStyle name="Percentuale 18 2" xfId="768"/>
    <cellStyle name="Percentuale 18 3" xfId="769"/>
    <cellStyle name="Percentuale 18 3 2" xfId="2453"/>
    <cellStyle name="Percentuale 18 3 2 2" xfId="2454"/>
    <cellStyle name="Percentuale 18 4" xfId="2455"/>
    <cellStyle name="Percentuale 18 4 2" xfId="2456"/>
    <cellStyle name="Percentuale 18 5" xfId="2457"/>
    <cellStyle name="Percentuale 19" xfId="770"/>
    <cellStyle name="Percentuale 19 2" xfId="771"/>
    <cellStyle name="Percentuale 19 3" xfId="772"/>
    <cellStyle name="Percentuale 19 3 2" xfId="2458"/>
    <cellStyle name="Percentuale 19 3 2 2" xfId="2459"/>
    <cellStyle name="Percentuale 19 4" xfId="2460"/>
    <cellStyle name="Percentuale 19 4 2" xfId="2461"/>
    <cellStyle name="Percentuale 19 5" xfId="2462"/>
    <cellStyle name="Percentuale 2" xfId="773"/>
    <cellStyle name="Percentuale 2 2" xfId="774"/>
    <cellStyle name="Percentuale 2 3" xfId="775"/>
    <cellStyle name="Percentuale 2 3 2" xfId="2463"/>
    <cellStyle name="Percentuale 2 3 2 2" xfId="2464"/>
    <cellStyle name="Percentuale 2 4" xfId="2465"/>
    <cellStyle name="Percentuale 2 4 2" xfId="2466"/>
    <cellStyle name="Percentuale 2 5" xfId="2467"/>
    <cellStyle name="Percentuale 20" xfId="776"/>
    <cellStyle name="Percentuale 20 2" xfId="777"/>
    <cellStyle name="Percentuale 20 3" xfId="778"/>
    <cellStyle name="Percentuale 20 3 2" xfId="2468"/>
    <cellStyle name="Percentuale 20 3 2 2" xfId="2469"/>
    <cellStyle name="Percentuale 20 4" xfId="2470"/>
    <cellStyle name="Percentuale 20 4 2" xfId="2471"/>
    <cellStyle name="Percentuale 20 5" xfId="2472"/>
    <cellStyle name="Percentuale 21" xfId="779"/>
    <cellStyle name="Percentuale 21 2" xfId="780"/>
    <cellStyle name="Percentuale 21 3" xfId="781"/>
    <cellStyle name="Percentuale 21 3 2" xfId="2473"/>
    <cellStyle name="Percentuale 21 3 2 2" xfId="2474"/>
    <cellStyle name="Percentuale 21 4" xfId="2475"/>
    <cellStyle name="Percentuale 21 4 2" xfId="2476"/>
    <cellStyle name="Percentuale 21 5" xfId="2477"/>
    <cellStyle name="Percentuale 22" xfId="782"/>
    <cellStyle name="Percentuale 22 2" xfId="783"/>
    <cellStyle name="Percentuale 22 3" xfId="784"/>
    <cellStyle name="Percentuale 22 3 2" xfId="2478"/>
    <cellStyle name="Percentuale 22 3 2 2" xfId="2479"/>
    <cellStyle name="Percentuale 22 4" xfId="2480"/>
    <cellStyle name="Percentuale 22 4 2" xfId="2481"/>
    <cellStyle name="Percentuale 22 5" xfId="2482"/>
    <cellStyle name="Percentuale 23" xfId="785"/>
    <cellStyle name="Percentuale 23 2" xfId="786"/>
    <cellStyle name="Percentuale 23 3" xfId="787"/>
    <cellStyle name="Percentuale 23 3 2" xfId="2483"/>
    <cellStyle name="Percentuale 23 3 2 2" xfId="2484"/>
    <cellStyle name="Percentuale 23 4" xfId="2485"/>
    <cellStyle name="Percentuale 23 4 2" xfId="2486"/>
    <cellStyle name="Percentuale 23 5" xfId="2487"/>
    <cellStyle name="Percentuale 24" xfId="788"/>
    <cellStyle name="Percentuale 24 2" xfId="789"/>
    <cellStyle name="Percentuale 24 3" xfId="790"/>
    <cellStyle name="Percentuale 24 3 2" xfId="2488"/>
    <cellStyle name="Percentuale 24 3 2 2" xfId="2489"/>
    <cellStyle name="Percentuale 24 4" xfId="2490"/>
    <cellStyle name="Percentuale 24 4 2" xfId="2491"/>
    <cellStyle name="Percentuale 24 5" xfId="2492"/>
    <cellStyle name="Percentuale 25" xfId="791"/>
    <cellStyle name="Percentuale 25 2" xfId="792"/>
    <cellStyle name="Percentuale 25 3" xfId="793"/>
    <cellStyle name="Percentuale 25 3 2" xfId="2493"/>
    <cellStyle name="Percentuale 25 3 2 2" xfId="2494"/>
    <cellStyle name="Percentuale 25 4" xfId="2495"/>
    <cellStyle name="Percentuale 25 4 2" xfId="2496"/>
    <cellStyle name="Percentuale 25 5" xfId="2497"/>
    <cellStyle name="Percentuale 26" xfId="794"/>
    <cellStyle name="Percentuale 26 2" xfId="795"/>
    <cellStyle name="Percentuale 26 3" xfId="796"/>
    <cellStyle name="Percentuale 26 3 2" xfId="2498"/>
    <cellStyle name="Percentuale 26 3 2 2" xfId="2499"/>
    <cellStyle name="Percentuale 26 4" xfId="2500"/>
    <cellStyle name="Percentuale 26 4 2" xfId="2501"/>
    <cellStyle name="Percentuale 26 5" xfId="2502"/>
    <cellStyle name="Percentuale 27" xfId="797"/>
    <cellStyle name="Percentuale 27 2" xfId="798"/>
    <cellStyle name="Percentuale 27 3" xfId="799"/>
    <cellStyle name="Percentuale 27 3 2" xfId="2503"/>
    <cellStyle name="Percentuale 27 3 2 2" xfId="2504"/>
    <cellStyle name="Percentuale 27 4" xfId="2505"/>
    <cellStyle name="Percentuale 27 4 2" xfId="2506"/>
    <cellStyle name="Percentuale 27 5" xfId="2507"/>
    <cellStyle name="Percentuale 28" xfId="800"/>
    <cellStyle name="Percentuale 28 2" xfId="801"/>
    <cellStyle name="Percentuale 28 3" xfId="802"/>
    <cellStyle name="Percentuale 28 3 2" xfId="2508"/>
    <cellStyle name="Percentuale 28 3 2 2" xfId="2509"/>
    <cellStyle name="Percentuale 28 4" xfId="2510"/>
    <cellStyle name="Percentuale 28 4 2" xfId="2511"/>
    <cellStyle name="Percentuale 28 5" xfId="2512"/>
    <cellStyle name="Percentuale 29" xfId="803"/>
    <cellStyle name="Percentuale 29 2" xfId="804"/>
    <cellStyle name="Percentuale 29 3" xfId="805"/>
    <cellStyle name="Percentuale 29 3 2" xfId="2513"/>
    <cellStyle name="Percentuale 29 3 2 2" xfId="2514"/>
    <cellStyle name="Percentuale 29 4" xfId="2515"/>
    <cellStyle name="Percentuale 29 4 2" xfId="2516"/>
    <cellStyle name="Percentuale 29 5" xfId="2517"/>
    <cellStyle name="Percentuale 3" xfId="806"/>
    <cellStyle name="Percentuale 3 2" xfId="807"/>
    <cellStyle name="Percentuale 3 3" xfId="808"/>
    <cellStyle name="Percentuale 3 3 2" xfId="2518"/>
    <cellStyle name="Percentuale 3 3 2 2" xfId="2519"/>
    <cellStyle name="Percentuale 3 4" xfId="2520"/>
    <cellStyle name="Percentuale 3 4 2" xfId="2521"/>
    <cellStyle name="Percentuale 3 5" xfId="2522"/>
    <cellStyle name="Percentuale 30" xfId="809"/>
    <cellStyle name="Percentuale 30 2" xfId="810"/>
    <cellStyle name="Percentuale 30 3" xfId="811"/>
    <cellStyle name="Percentuale 30 3 2" xfId="2523"/>
    <cellStyle name="Percentuale 30 3 2 2" xfId="2524"/>
    <cellStyle name="Percentuale 30 4" xfId="2525"/>
    <cellStyle name="Percentuale 30 4 2" xfId="2526"/>
    <cellStyle name="Percentuale 30 5" xfId="2527"/>
    <cellStyle name="Percentuale 31" xfId="812"/>
    <cellStyle name="Percentuale 31 2" xfId="813"/>
    <cellStyle name="Percentuale 31 3" xfId="814"/>
    <cellStyle name="Percentuale 31 3 2" xfId="2528"/>
    <cellStyle name="Percentuale 31 3 2 2" xfId="2529"/>
    <cellStyle name="Percentuale 31 4" xfId="2530"/>
    <cellStyle name="Percentuale 31 4 2" xfId="2531"/>
    <cellStyle name="Percentuale 31 5" xfId="2532"/>
    <cellStyle name="Percentuale 32" xfId="815"/>
    <cellStyle name="Percentuale 32 2" xfId="816"/>
    <cellStyle name="Percentuale 32 3" xfId="817"/>
    <cellStyle name="Percentuale 32 3 2" xfId="2533"/>
    <cellStyle name="Percentuale 32 3 2 2" xfId="2534"/>
    <cellStyle name="Percentuale 32 4" xfId="2535"/>
    <cellStyle name="Percentuale 32 4 2" xfId="2536"/>
    <cellStyle name="Percentuale 32 5" xfId="2537"/>
    <cellStyle name="Percentuale 33" xfId="818"/>
    <cellStyle name="Percentuale 33 2" xfId="819"/>
    <cellStyle name="Percentuale 33 3" xfId="820"/>
    <cellStyle name="Percentuale 33 3 2" xfId="2538"/>
    <cellStyle name="Percentuale 33 3 2 2" xfId="2539"/>
    <cellStyle name="Percentuale 33 4" xfId="2540"/>
    <cellStyle name="Percentuale 33 4 2" xfId="2541"/>
    <cellStyle name="Percentuale 33 5" xfId="2542"/>
    <cellStyle name="Percentuale 34" xfId="821"/>
    <cellStyle name="Percentuale 34 2" xfId="822"/>
    <cellStyle name="Percentuale 34 3" xfId="823"/>
    <cellStyle name="Percentuale 34 3 2" xfId="2543"/>
    <cellStyle name="Percentuale 34 3 2 2" xfId="2544"/>
    <cellStyle name="Percentuale 34 4" xfId="2545"/>
    <cellStyle name="Percentuale 34 4 2" xfId="2546"/>
    <cellStyle name="Percentuale 34 5" xfId="2547"/>
    <cellStyle name="Percentuale 35" xfId="824"/>
    <cellStyle name="Percentuale 35 2" xfId="825"/>
    <cellStyle name="Percentuale 35 3" xfId="826"/>
    <cellStyle name="Percentuale 35 3 2" xfId="2548"/>
    <cellStyle name="Percentuale 35 3 2 2" xfId="2549"/>
    <cellStyle name="Percentuale 35 4" xfId="2550"/>
    <cellStyle name="Percentuale 35 4 2" xfId="2551"/>
    <cellStyle name="Percentuale 35 5" xfId="2552"/>
    <cellStyle name="Percentuale 36" xfId="827"/>
    <cellStyle name="Percentuale 36 2" xfId="828"/>
    <cellStyle name="Percentuale 36 3" xfId="829"/>
    <cellStyle name="Percentuale 36 3 2" xfId="2553"/>
    <cellStyle name="Percentuale 36 3 2 2" xfId="2554"/>
    <cellStyle name="Percentuale 36 4" xfId="2555"/>
    <cellStyle name="Percentuale 36 4 2" xfId="2556"/>
    <cellStyle name="Percentuale 36 5" xfId="2557"/>
    <cellStyle name="Percentuale 37" xfId="830"/>
    <cellStyle name="Percentuale 37 2" xfId="831"/>
    <cellStyle name="Percentuale 37 3" xfId="832"/>
    <cellStyle name="Percentuale 37 3 2" xfId="2558"/>
    <cellStyle name="Percentuale 37 3 2 2" xfId="2559"/>
    <cellStyle name="Percentuale 37 4" xfId="2560"/>
    <cellStyle name="Percentuale 37 4 2" xfId="2561"/>
    <cellStyle name="Percentuale 37 5" xfId="2562"/>
    <cellStyle name="Percentuale 38" xfId="833"/>
    <cellStyle name="Percentuale 38 2" xfId="834"/>
    <cellStyle name="Percentuale 38 3" xfId="835"/>
    <cellStyle name="Percentuale 38 3 2" xfId="2563"/>
    <cellStyle name="Percentuale 38 3 2 2" xfId="2564"/>
    <cellStyle name="Percentuale 38 4" xfId="2565"/>
    <cellStyle name="Percentuale 38 4 2" xfId="2566"/>
    <cellStyle name="Percentuale 38 5" xfId="2567"/>
    <cellStyle name="Percentuale 39" xfId="836"/>
    <cellStyle name="Percentuale 39 2" xfId="837"/>
    <cellStyle name="Percentuale 39 3" xfId="838"/>
    <cellStyle name="Percentuale 39 3 2" xfId="2568"/>
    <cellStyle name="Percentuale 39 3 2 2" xfId="2569"/>
    <cellStyle name="Percentuale 39 4" xfId="2570"/>
    <cellStyle name="Percentuale 39 4 2" xfId="2571"/>
    <cellStyle name="Percentuale 39 5" xfId="2572"/>
    <cellStyle name="Percentuale 4" xfId="839"/>
    <cellStyle name="Percentuale 4 2" xfId="840"/>
    <cellStyle name="Percentuale 4 3" xfId="841"/>
    <cellStyle name="Percentuale 4 3 2" xfId="2573"/>
    <cellStyle name="Percentuale 4 3 2 2" xfId="2574"/>
    <cellStyle name="Percentuale 4 4" xfId="2575"/>
    <cellStyle name="Percentuale 4 4 2" xfId="2576"/>
    <cellStyle name="Percentuale 4 5" xfId="2577"/>
    <cellStyle name="Percentuale 40" xfId="842"/>
    <cellStyle name="Percentuale 40 2" xfId="843"/>
    <cellStyle name="Percentuale 40 3" xfId="844"/>
    <cellStyle name="Percentuale 40 3 2" xfId="2578"/>
    <cellStyle name="Percentuale 40 3 2 2" xfId="2579"/>
    <cellStyle name="Percentuale 40 4" xfId="2580"/>
    <cellStyle name="Percentuale 40 4 2" xfId="2581"/>
    <cellStyle name="Percentuale 40 5" xfId="2582"/>
    <cellStyle name="Percentuale 41" xfId="845"/>
    <cellStyle name="Percentuale 41 2" xfId="846"/>
    <cellStyle name="Percentuale 41 3" xfId="847"/>
    <cellStyle name="Percentuale 41 3 2" xfId="2583"/>
    <cellStyle name="Percentuale 41 3 2 2" xfId="2584"/>
    <cellStyle name="Percentuale 41 4" xfId="2585"/>
    <cellStyle name="Percentuale 41 4 2" xfId="2586"/>
    <cellStyle name="Percentuale 41 5" xfId="2587"/>
    <cellStyle name="Percentuale 42" xfId="848"/>
    <cellStyle name="Percentuale 42 2" xfId="849"/>
    <cellStyle name="Percentuale 42 3" xfId="850"/>
    <cellStyle name="Percentuale 42 3 2" xfId="2588"/>
    <cellStyle name="Percentuale 42 3 2 2" xfId="2589"/>
    <cellStyle name="Percentuale 42 4" xfId="2590"/>
    <cellStyle name="Percentuale 42 4 2" xfId="2591"/>
    <cellStyle name="Percentuale 42 5" xfId="2592"/>
    <cellStyle name="Percentuale 43" xfId="851"/>
    <cellStyle name="Percentuale 43 2" xfId="852"/>
    <cellStyle name="Percentuale 43 3" xfId="853"/>
    <cellStyle name="Percentuale 43 3 2" xfId="2593"/>
    <cellStyle name="Percentuale 43 3 2 2" xfId="2594"/>
    <cellStyle name="Percentuale 43 4" xfId="2595"/>
    <cellStyle name="Percentuale 43 4 2" xfId="2596"/>
    <cellStyle name="Percentuale 43 5" xfId="2597"/>
    <cellStyle name="Percentuale 44" xfId="854"/>
    <cellStyle name="Percentuale 44 2" xfId="855"/>
    <cellStyle name="Percentuale 44 3" xfId="856"/>
    <cellStyle name="Percentuale 44 3 2" xfId="2598"/>
    <cellStyle name="Percentuale 44 3 2 2" xfId="2599"/>
    <cellStyle name="Percentuale 44 4" xfId="2600"/>
    <cellStyle name="Percentuale 44 4 2" xfId="2601"/>
    <cellStyle name="Percentuale 44 5" xfId="2602"/>
    <cellStyle name="Percentuale 45" xfId="857"/>
    <cellStyle name="Percentuale 45 2" xfId="858"/>
    <cellStyle name="Percentuale 45 3" xfId="859"/>
    <cellStyle name="Percentuale 45 3 2" xfId="2603"/>
    <cellStyle name="Percentuale 45 3 2 2" xfId="2604"/>
    <cellStyle name="Percentuale 45 4" xfId="2605"/>
    <cellStyle name="Percentuale 45 4 2" xfId="2606"/>
    <cellStyle name="Percentuale 45 5" xfId="2607"/>
    <cellStyle name="Percentuale 46" xfId="860"/>
    <cellStyle name="Percentuale 46 2" xfId="861"/>
    <cellStyle name="Percentuale 46 3" xfId="862"/>
    <cellStyle name="Percentuale 46 3 2" xfId="2608"/>
    <cellStyle name="Percentuale 46 3 2 2" xfId="2609"/>
    <cellStyle name="Percentuale 46 4" xfId="2610"/>
    <cellStyle name="Percentuale 46 4 2" xfId="2611"/>
    <cellStyle name="Percentuale 46 5" xfId="2612"/>
    <cellStyle name="Percentuale 47" xfId="863"/>
    <cellStyle name="Percentuale 47 2" xfId="864"/>
    <cellStyle name="Percentuale 47 3" xfId="865"/>
    <cellStyle name="Percentuale 47 3 2" xfId="2613"/>
    <cellStyle name="Percentuale 47 3 2 2" xfId="2614"/>
    <cellStyle name="Percentuale 47 4" xfId="2615"/>
    <cellStyle name="Percentuale 47 4 2" xfId="2616"/>
    <cellStyle name="Percentuale 47 5" xfId="2617"/>
    <cellStyle name="Percentuale 48" xfId="866"/>
    <cellStyle name="Percentuale 48 2" xfId="867"/>
    <cellStyle name="Percentuale 48 3" xfId="868"/>
    <cellStyle name="Percentuale 48 3 2" xfId="2618"/>
    <cellStyle name="Percentuale 48 3 2 2" xfId="2619"/>
    <cellStyle name="Percentuale 48 4" xfId="2620"/>
    <cellStyle name="Percentuale 48 4 2" xfId="2621"/>
    <cellStyle name="Percentuale 48 5" xfId="2622"/>
    <cellStyle name="Percentuale 49" xfId="869"/>
    <cellStyle name="Percentuale 49 2" xfId="870"/>
    <cellStyle name="Percentuale 49 3" xfId="871"/>
    <cellStyle name="Percentuale 49 3 2" xfId="2623"/>
    <cellStyle name="Percentuale 49 3 2 2" xfId="2624"/>
    <cellStyle name="Percentuale 49 4" xfId="2625"/>
    <cellStyle name="Percentuale 49 4 2" xfId="2626"/>
    <cellStyle name="Percentuale 49 5" xfId="2627"/>
    <cellStyle name="Percentuale 5" xfId="872"/>
    <cellStyle name="Percentuale 5 2" xfId="873"/>
    <cellStyle name="Percentuale 5 3" xfId="874"/>
    <cellStyle name="Percentuale 5 3 2" xfId="2628"/>
    <cellStyle name="Percentuale 5 3 2 2" xfId="2629"/>
    <cellStyle name="Percentuale 5 4" xfId="2630"/>
    <cellStyle name="Percentuale 5 4 2" xfId="2631"/>
    <cellStyle name="Percentuale 5 5" xfId="2632"/>
    <cellStyle name="Percentuale 50" xfId="875"/>
    <cellStyle name="Percentuale 50 2" xfId="876"/>
    <cellStyle name="Percentuale 50 3" xfId="877"/>
    <cellStyle name="Percentuale 50 3 2" xfId="2633"/>
    <cellStyle name="Percentuale 50 3 2 2" xfId="2634"/>
    <cellStyle name="Percentuale 50 4" xfId="2635"/>
    <cellStyle name="Percentuale 50 4 2" xfId="2636"/>
    <cellStyle name="Percentuale 50 5" xfId="2637"/>
    <cellStyle name="Percentuale 51" xfId="878"/>
    <cellStyle name="Percentuale 51 2" xfId="879"/>
    <cellStyle name="Percentuale 51 3" xfId="880"/>
    <cellStyle name="Percentuale 51 3 2" xfId="2638"/>
    <cellStyle name="Percentuale 51 3 2 2" xfId="2639"/>
    <cellStyle name="Percentuale 51 4" xfId="2640"/>
    <cellStyle name="Percentuale 51 4 2" xfId="2641"/>
    <cellStyle name="Percentuale 51 5" xfId="2642"/>
    <cellStyle name="Percentuale 52" xfId="881"/>
    <cellStyle name="Percentuale 52 2" xfId="882"/>
    <cellStyle name="Percentuale 52 3" xfId="883"/>
    <cellStyle name="Percentuale 52 3 2" xfId="2643"/>
    <cellStyle name="Percentuale 52 3 2 2" xfId="2644"/>
    <cellStyle name="Percentuale 52 4" xfId="2645"/>
    <cellStyle name="Percentuale 52 4 2" xfId="2646"/>
    <cellStyle name="Percentuale 52 5" xfId="2647"/>
    <cellStyle name="Percentuale 53" xfId="884"/>
    <cellStyle name="Percentuale 53 2" xfId="885"/>
    <cellStyle name="Percentuale 53 3" xfId="886"/>
    <cellStyle name="Percentuale 53 3 2" xfId="2648"/>
    <cellStyle name="Percentuale 53 3 2 2" xfId="2649"/>
    <cellStyle name="Percentuale 53 4" xfId="2650"/>
    <cellStyle name="Percentuale 53 4 2" xfId="2651"/>
    <cellStyle name="Percentuale 53 5" xfId="2652"/>
    <cellStyle name="Percentuale 54" xfId="887"/>
    <cellStyle name="Percentuale 54 2" xfId="888"/>
    <cellStyle name="Percentuale 54 3" xfId="889"/>
    <cellStyle name="Percentuale 54 3 2" xfId="2653"/>
    <cellStyle name="Percentuale 54 3 2 2" xfId="2654"/>
    <cellStyle name="Percentuale 54 4" xfId="2655"/>
    <cellStyle name="Percentuale 54 4 2" xfId="2656"/>
    <cellStyle name="Percentuale 54 5" xfId="2657"/>
    <cellStyle name="Percentuale 55" xfId="890"/>
    <cellStyle name="Percentuale 55 2" xfId="891"/>
    <cellStyle name="Percentuale 55 3" xfId="892"/>
    <cellStyle name="Percentuale 55 3 2" xfId="2658"/>
    <cellStyle name="Percentuale 55 3 2 2" xfId="2659"/>
    <cellStyle name="Percentuale 55 4" xfId="2660"/>
    <cellStyle name="Percentuale 55 4 2" xfId="2661"/>
    <cellStyle name="Percentuale 55 5" xfId="2662"/>
    <cellStyle name="Percentuale 56" xfId="893"/>
    <cellStyle name="Percentuale 56 2" xfId="894"/>
    <cellStyle name="Percentuale 56 3" xfId="895"/>
    <cellStyle name="Percentuale 56 3 2" xfId="2663"/>
    <cellStyle name="Percentuale 56 3 2 2" xfId="2664"/>
    <cellStyle name="Percentuale 56 4" xfId="2665"/>
    <cellStyle name="Percentuale 56 4 2" xfId="2666"/>
    <cellStyle name="Percentuale 56 5" xfId="2667"/>
    <cellStyle name="Percentuale 57" xfId="896"/>
    <cellStyle name="Percentuale 57 2" xfId="897"/>
    <cellStyle name="Percentuale 57 3" xfId="898"/>
    <cellStyle name="Percentuale 57 3 2" xfId="2668"/>
    <cellStyle name="Percentuale 57 3 2 2" xfId="2669"/>
    <cellStyle name="Percentuale 57 4" xfId="2670"/>
    <cellStyle name="Percentuale 57 4 2" xfId="2671"/>
    <cellStyle name="Percentuale 57 5" xfId="2672"/>
    <cellStyle name="Percentuale 58" xfId="899"/>
    <cellStyle name="Percentuale 58 2" xfId="900"/>
    <cellStyle name="Percentuale 58 3" xfId="901"/>
    <cellStyle name="Percentuale 58 3 2" xfId="2673"/>
    <cellStyle name="Percentuale 58 3 2 2" xfId="2674"/>
    <cellStyle name="Percentuale 58 4" xfId="2675"/>
    <cellStyle name="Percentuale 58 4 2" xfId="2676"/>
    <cellStyle name="Percentuale 58 5" xfId="2677"/>
    <cellStyle name="Percentuale 59" xfId="902"/>
    <cellStyle name="Percentuale 59 2" xfId="903"/>
    <cellStyle name="Percentuale 59 3" xfId="904"/>
    <cellStyle name="Percentuale 59 3 2" xfId="2678"/>
    <cellStyle name="Percentuale 59 3 2 2" xfId="2679"/>
    <cellStyle name="Percentuale 59 4" xfId="2680"/>
    <cellStyle name="Percentuale 59 4 2" xfId="2681"/>
    <cellStyle name="Percentuale 59 5" xfId="2682"/>
    <cellStyle name="Percentuale 6" xfId="905"/>
    <cellStyle name="Percentuale 6 2" xfId="906"/>
    <cellStyle name="Percentuale 6 3" xfId="907"/>
    <cellStyle name="Percentuale 6 3 2" xfId="2683"/>
    <cellStyle name="Percentuale 6 3 2 2" xfId="2684"/>
    <cellStyle name="Percentuale 6 4" xfId="2685"/>
    <cellStyle name="Percentuale 6 4 2" xfId="2686"/>
    <cellStyle name="Percentuale 6 5" xfId="2687"/>
    <cellStyle name="Percentuale 60" xfId="908"/>
    <cellStyle name="Percentuale 60 2" xfId="909"/>
    <cellStyle name="Percentuale 60 3" xfId="910"/>
    <cellStyle name="Percentuale 60 3 2" xfId="2688"/>
    <cellStyle name="Percentuale 60 3 2 2" xfId="2689"/>
    <cellStyle name="Percentuale 60 4" xfId="2690"/>
    <cellStyle name="Percentuale 60 4 2" xfId="2691"/>
    <cellStyle name="Percentuale 60 5" xfId="2692"/>
    <cellStyle name="Percentuale 61" xfId="911"/>
    <cellStyle name="Percentuale 61 2" xfId="912"/>
    <cellStyle name="Percentuale 61 3" xfId="913"/>
    <cellStyle name="Percentuale 61 3 2" xfId="2693"/>
    <cellStyle name="Percentuale 61 3 2 2" xfId="2694"/>
    <cellStyle name="Percentuale 61 4" xfId="2695"/>
    <cellStyle name="Percentuale 61 4 2" xfId="2696"/>
    <cellStyle name="Percentuale 61 5" xfId="2697"/>
    <cellStyle name="Percentuale 62" xfId="914"/>
    <cellStyle name="Percentuale 62 2" xfId="2698"/>
    <cellStyle name="Percentuale 63" xfId="915"/>
    <cellStyle name="Percentuale 63 2" xfId="2699"/>
    <cellStyle name="Percentuale 64" xfId="916"/>
    <cellStyle name="Percentuale 64 2" xfId="2700"/>
    <cellStyle name="Percentuale 65" xfId="917"/>
    <cellStyle name="Percentuale 65 2" xfId="2701"/>
    <cellStyle name="Percentuale 66" xfId="918"/>
    <cellStyle name="Percentuale 66 2" xfId="2702"/>
    <cellStyle name="Percentuale 67" xfId="919"/>
    <cellStyle name="Percentuale 67 2" xfId="2703"/>
    <cellStyle name="Percentuale 68" xfId="920"/>
    <cellStyle name="Percentuale 68 2" xfId="921"/>
    <cellStyle name="Percentuale 68 3" xfId="922"/>
    <cellStyle name="Percentuale 68 3 2" xfId="2704"/>
    <cellStyle name="Percentuale 68 3 2 2" xfId="2705"/>
    <cellStyle name="Percentuale 68 4" xfId="2706"/>
    <cellStyle name="Percentuale 68 4 2" xfId="2707"/>
    <cellStyle name="Percentuale 68 5" xfId="2708"/>
    <cellStyle name="Percentuale 69" xfId="923"/>
    <cellStyle name="Percentuale 69 2" xfId="924"/>
    <cellStyle name="Percentuale 69 3" xfId="925"/>
    <cellStyle name="Percentuale 69 3 2" xfId="2709"/>
    <cellStyle name="Percentuale 69 3 2 2" xfId="2710"/>
    <cellStyle name="Percentuale 69 4" xfId="2711"/>
    <cellStyle name="Percentuale 69 4 2" xfId="2712"/>
    <cellStyle name="Percentuale 69 5" xfId="2713"/>
    <cellStyle name="Percentuale 7" xfId="926"/>
    <cellStyle name="Percentuale 7 2" xfId="927"/>
    <cellStyle name="Percentuale 7 3" xfId="928"/>
    <cellStyle name="Percentuale 7 3 2" xfId="2714"/>
    <cellStyle name="Percentuale 7 3 2 2" xfId="2715"/>
    <cellStyle name="Percentuale 7 4" xfId="2716"/>
    <cellStyle name="Percentuale 7 4 2" xfId="2717"/>
    <cellStyle name="Percentuale 7 5" xfId="2718"/>
    <cellStyle name="Percentuale 8" xfId="929"/>
    <cellStyle name="Percentuale 8 2" xfId="930"/>
    <cellStyle name="Percentuale 8 3" xfId="931"/>
    <cellStyle name="Percentuale 8 3 2" xfId="2719"/>
    <cellStyle name="Percentuale 8 3 2 2" xfId="2720"/>
    <cellStyle name="Percentuale 8 4" xfId="2721"/>
    <cellStyle name="Percentuale 8 4 2" xfId="2722"/>
    <cellStyle name="Percentuale 8 5" xfId="2723"/>
    <cellStyle name="Percentuale 9" xfId="932"/>
    <cellStyle name="Percentuale 9 2" xfId="933"/>
    <cellStyle name="Percentuale 9 3" xfId="934"/>
    <cellStyle name="Percentuale 9 3 2" xfId="2724"/>
    <cellStyle name="Percentuale 9 3 2 2" xfId="2725"/>
    <cellStyle name="Percentuale 9 4" xfId="2726"/>
    <cellStyle name="Percentuale 9 4 2" xfId="2727"/>
    <cellStyle name="Percentuale 9 5" xfId="2728"/>
    <cellStyle name="Procent 2" xfId="1126"/>
    <cellStyle name="Procent 2 2" xfId="1127"/>
    <cellStyle name="Procent 2 2 2" xfId="1128"/>
    <cellStyle name="Procent 2 3" xfId="1129"/>
    <cellStyle name="Procent 2 3 2" xfId="1130"/>
    <cellStyle name="Procent 2 4" xfId="1131"/>
    <cellStyle name="Procent 3" xfId="1132"/>
    <cellStyle name="Procent 3 2" xfId="2729"/>
    <cellStyle name="Procent 4" xfId="1133"/>
    <cellStyle name="Procent 4 2" xfId="1134"/>
    <cellStyle name="Procent 5" xfId="1135"/>
    <cellStyle name="Procent 5 2" xfId="1136"/>
    <cellStyle name="Procent 6" xfId="1137"/>
    <cellStyle name="Procent 7" xfId="1138"/>
    <cellStyle name="Standard_Sce_D_Extraction" xfId="935"/>
    <cellStyle name="Style 134 2" xfId="1139"/>
    <cellStyle name="Style 140" xfId="1140"/>
    <cellStyle name="Style 142 2" xfId="1141"/>
    <cellStyle name="Style 155" xfId="2730"/>
    <cellStyle name="Style 156" xfId="2731"/>
    <cellStyle name="Style 157" xfId="2732"/>
    <cellStyle name="Style 158" xfId="2733"/>
    <cellStyle name="Style 159" xfId="2734"/>
    <cellStyle name="Style 161" xfId="2735"/>
    <cellStyle name="Style 162" xfId="2736"/>
    <cellStyle name="Style 163" xfId="2737"/>
    <cellStyle name="Style 223" xfId="2738"/>
    <cellStyle name="Style 224" xfId="2739"/>
    <cellStyle name="Style 225" xfId="2740"/>
    <cellStyle name="Style 226" xfId="2741"/>
    <cellStyle name="Style 227" xfId="2742"/>
    <cellStyle name="Style 229" xfId="2743"/>
    <cellStyle name="Style 230" xfId="2744"/>
    <cellStyle name="Style 231" xfId="2745"/>
    <cellStyle name="Style 257" xfId="2746"/>
    <cellStyle name="Style 258" xfId="2747"/>
    <cellStyle name="Style 259" xfId="2748"/>
    <cellStyle name="Style 260" xfId="2749"/>
    <cellStyle name="Style 261" xfId="2750"/>
    <cellStyle name="Style 263" xfId="2751"/>
    <cellStyle name="Style 264" xfId="2752"/>
    <cellStyle name="Style 265" xfId="2753"/>
    <cellStyle name="Style 461" xfId="2754"/>
    <cellStyle name="Style 467" xfId="2755"/>
    <cellStyle name="Style 468" xfId="2756"/>
    <cellStyle name="Style 469" xfId="2757"/>
    <cellStyle name="Style 478" xfId="2758"/>
    <cellStyle name="Style 479" xfId="2759"/>
    <cellStyle name="Style 480" xfId="2760"/>
    <cellStyle name="Style 481" xfId="2761"/>
    <cellStyle name="Style 482" xfId="2762"/>
    <cellStyle name="Style 484" xfId="2763"/>
    <cellStyle name="Style 485" xfId="2764"/>
    <cellStyle name="Style 486" xfId="2765"/>
    <cellStyle name="Style 495" xfId="2766"/>
    <cellStyle name="Style 496" xfId="2767"/>
    <cellStyle name="Style 497" xfId="2768"/>
    <cellStyle name="Style 498" xfId="2769"/>
    <cellStyle name="Style 499" xfId="2770"/>
    <cellStyle name="Style 501" xfId="2771"/>
    <cellStyle name="Style 502" xfId="2772"/>
    <cellStyle name="Style 503" xfId="2773"/>
    <cellStyle name="Style 580" xfId="2774"/>
    <cellStyle name="Style 581" xfId="2775"/>
    <cellStyle name="Style 582" xfId="2776"/>
    <cellStyle name="Style 583" xfId="2777"/>
    <cellStyle name="Style 584" xfId="2778"/>
    <cellStyle name="Style 586" xfId="2779"/>
    <cellStyle name="Style 587" xfId="2780"/>
    <cellStyle name="Style 588" xfId="2781"/>
    <cellStyle name="Testo avviso" xfId="936"/>
    <cellStyle name="Testo descrittivo" xfId="937"/>
    <cellStyle name="Titel 2" xfId="1142"/>
    <cellStyle name="Title" xfId="938" builtinId="15" customBuiltin="1"/>
    <cellStyle name="Title 2" xfId="1143"/>
    <cellStyle name="Titolo" xfId="939"/>
    <cellStyle name="Titolo 1" xfId="940"/>
    <cellStyle name="Titolo 1 2" xfId="2782"/>
    <cellStyle name="Titolo 2" xfId="941"/>
    <cellStyle name="Titolo 2 2" xfId="2783"/>
    <cellStyle name="Titolo 3" xfId="942"/>
    <cellStyle name="Titolo 3 2" xfId="2784"/>
    <cellStyle name="Titolo 4" xfId="943"/>
    <cellStyle name="Total" xfId="944" builtinId="25" customBuiltin="1"/>
    <cellStyle name="Total 2" xfId="1144"/>
    <cellStyle name="Total 2 2" xfId="2785"/>
    <cellStyle name="Totale" xfId="945"/>
    <cellStyle name="Totale 2" xfId="946"/>
    <cellStyle name="Totale 2 2" xfId="947"/>
    <cellStyle name="Totale 2 3" xfId="948"/>
    <cellStyle name="Totale 2 4" xfId="949"/>
    <cellStyle name="Totale 2 5" xfId="950"/>
    <cellStyle name="Totale 3" xfId="951"/>
    <cellStyle name="Totale 3 2" xfId="2786"/>
    <cellStyle name="Totale 4" xfId="952"/>
    <cellStyle name="Totale 5" xfId="953"/>
    <cellStyle name="Totale 6" xfId="954"/>
    <cellStyle name="Valore non valido" xfId="955"/>
    <cellStyle name="Valore valido" xfId="956"/>
    <cellStyle name="Warning Text" xfId="957" builtinId="11" customBuiltin="1"/>
    <cellStyle name="Warning Text 2" xfId="1145"/>
    <cellStyle name="X08_Total Oil" xfId="1146"/>
    <cellStyle name="X12_Total Figs 1 dec" xfId="1147"/>
    <cellStyle name="Обычный_CRF2002 (1)" xfId="958"/>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E31"/>
  <sheetViews>
    <sheetView workbookViewId="0">
      <selection activeCell="D11" sqref="D11:D12"/>
    </sheetView>
  </sheetViews>
  <sheetFormatPr defaultRowHeight="12.75"/>
  <cols>
    <col min="1" max="1" width="11.5703125" customWidth="1"/>
    <col min="2" max="2" width="15.7109375" customWidth="1"/>
    <col min="3" max="3" width="13.85546875" customWidth="1"/>
    <col min="4" max="4" width="19.85546875" customWidth="1"/>
    <col min="5" max="5" width="60.28515625" customWidth="1"/>
  </cols>
  <sheetData>
    <row r="3" spans="1:5">
      <c r="A3" s="54" t="s">
        <v>34</v>
      </c>
      <c r="B3" s="54" t="s">
        <v>35</v>
      </c>
      <c r="C3" s="54" t="s">
        <v>36</v>
      </c>
      <c r="D3" s="54" t="s">
        <v>37</v>
      </c>
      <c r="E3" s="54" t="s">
        <v>38</v>
      </c>
    </row>
    <row r="4" spans="1:5" s="62" customFormat="1">
      <c r="A4" s="64">
        <v>43114</v>
      </c>
      <c r="B4" s="62" t="s">
        <v>270</v>
      </c>
      <c r="E4" s="62" t="s">
        <v>271</v>
      </c>
    </row>
    <row r="5" spans="1:5" s="62" customFormat="1">
      <c r="A5" s="64">
        <v>43021</v>
      </c>
      <c r="B5" s="62" t="s">
        <v>268</v>
      </c>
      <c r="C5" s="62" t="s">
        <v>45</v>
      </c>
      <c r="D5" s="62"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62" t="s">
        <v>269</v>
      </c>
    </row>
    <row r="6" spans="1:5" s="62" customFormat="1">
      <c r="A6" s="64">
        <v>42814</v>
      </c>
      <c r="B6" s="62" t="s">
        <v>39</v>
      </c>
      <c r="C6" s="62" t="s">
        <v>243</v>
      </c>
      <c r="D6" s="62" t="str">
        <f>ADDRESS(ROW(Intro!A1),COLUMN(Intro!A1),4,1)</f>
        <v>A1</v>
      </c>
      <c r="E6" s="62" t="s">
        <v>247</v>
      </c>
    </row>
    <row r="7" spans="1:5" s="62" customFormat="1">
      <c r="A7" s="64">
        <v>42536</v>
      </c>
      <c r="B7" s="62" t="s">
        <v>50</v>
      </c>
      <c r="C7" s="62" t="s">
        <v>245</v>
      </c>
      <c r="E7" s="62" t="s">
        <v>246</v>
      </c>
    </row>
    <row r="8" spans="1:5" s="62" customFormat="1">
      <c r="A8" s="64">
        <v>42528</v>
      </c>
      <c r="B8" s="62" t="s">
        <v>242</v>
      </c>
      <c r="C8" s="62" t="s">
        <v>243</v>
      </c>
      <c r="D8" s="62" t="str">
        <f>ADDRESS(ROW(Intro!B1),COLUMN(Intro!B1),4,1)</f>
        <v>B1</v>
      </c>
      <c r="E8" s="62" t="s">
        <v>244</v>
      </c>
    </row>
    <row r="9" spans="1:5" s="62" customFormat="1">
      <c r="A9" s="64">
        <v>42520</v>
      </c>
      <c r="B9" s="62" t="s">
        <v>50</v>
      </c>
      <c r="C9" s="62" t="s">
        <v>194</v>
      </c>
      <c r="D9" s="62" t="str">
        <f>ADDRESS(ROW('DATA Linecap and AF'!C51),COLUMN('DATA Linecap and AF'!C51),4,1)</f>
        <v>C51</v>
      </c>
      <c r="E9" s="62" t="s">
        <v>225</v>
      </c>
    </row>
    <row r="10" spans="1:5" s="62" customFormat="1">
      <c r="A10" s="64">
        <v>42520</v>
      </c>
      <c r="B10" s="62" t="s">
        <v>50</v>
      </c>
      <c r="C10" s="62" t="s">
        <v>74</v>
      </c>
      <c r="D10" s="62" t="str">
        <f>ADDRESS(ROW(AF!L5),COLUMN(AF!L5),4,1)</f>
        <v>L5</v>
      </c>
      <c r="E10" s="62" t="s">
        <v>224</v>
      </c>
    </row>
    <row r="11" spans="1:5" s="62" customFormat="1">
      <c r="A11" s="64">
        <v>42520</v>
      </c>
      <c r="B11" s="62" t="s">
        <v>50</v>
      </c>
      <c r="C11" s="62" t="s">
        <v>45</v>
      </c>
      <c r="D11" s="62" t="str">
        <f>ADDRESS(ROW('Deact LineCap'!E17),COLUMN('Deact LineCap'!E17),4,1)</f>
        <v>E17</v>
      </c>
      <c r="E11" s="62" t="s">
        <v>223</v>
      </c>
    </row>
    <row r="12" spans="1:5" s="62" customFormat="1">
      <c r="A12" s="64">
        <v>42520</v>
      </c>
      <c r="B12" s="62" t="s">
        <v>50</v>
      </c>
      <c r="C12" s="62" t="s">
        <v>45</v>
      </c>
      <c r="D12" s="62" t="str">
        <f>ADDRESS(ROW('Deact LineCap'!A25),COLUMN('Deact LineCap'!A25),4,1)</f>
        <v>A25</v>
      </c>
      <c r="E12" s="62" t="s">
        <v>209</v>
      </c>
    </row>
    <row r="13" spans="1:5" s="62" customFormat="1">
      <c r="A13" s="64">
        <v>42520</v>
      </c>
      <c r="B13" s="62" t="s">
        <v>50</v>
      </c>
      <c r="C13" s="62" t="s">
        <v>45</v>
      </c>
      <c r="D13" s="62" t="str">
        <f>ADDRESS(ROW('Deact LineCap'!E17),COLUMN('Deact LineCap'!E17),4,1)&amp;":"&amp;ADDRESS(ROW('Deact LineCap'!E24),COLUMN('Deact LineCap'!E24),4,1)</f>
        <v>E17:E24</v>
      </c>
      <c r="E13" s="62" t="s">
        <v>210</v>
      </c>
    </row>
    <row r="14" spans="1:5" s="62" customFormat="1">
      <c r="A14" s="64">
        <v>42493</v>
      </c>
      <c r="B14" s="62" t="s">
        <v>50</v>
      </c>
      <c r="C14" s="62" t="s">
        <v>51</v>
      </c>
      <c r="D14" s="62" t="s">
        <v>249</v>
      </c>
      <c r="E14" s="62" t="s">
        <v>198</v>
      </c>
    </row>
    <row r="15" spans="1:5" s="62" customFormat="1">
      <c r="A15" s="64">
        <v>42481</v>
      </c>
      <c r="B15" s="62" t="s">
        <v>50</v>
      </c>
      <c r="C15" s="62" t="s">
        <v>194</v>
      </c>
      <c r="D15" s="62" t="str">
        <f>ADDRESS(ROW('DATA Linecap and AF'!A1),COLUMN('DATA Linecap and AF'!A1),4,1)</f>
        <v>A1</v>
      </c>
      <c r="E15" s="62" t="s">
        <v>195</v>
      </c>
    </row>
    <row r="16" spans="1:5" s="62" customFormat="1">
      <c r="A16" s="64">
        <v>42342</v>
      </c>
      <c r="B16" s="62" t="s">
        <v>50</v>
      </c>
      <c r="C16" s="62" t="s">
        <v>45</v>
      </c>
      <c r="D16" s="62" t="e">
        <f>ADDRESS(ROW('Deact LineCap'!#REF!),COLUMN('Deact LineCap'!#REF!),4,1)&amp;":"&amp;ADDRESS(ROW('Deact LineCap'!#REF!),COLUMN('Deact LineCap'!#REF!),4,1)</f>
        <v>#REF!</v>
      </c>
      <c r="E16" s="62" t="s">
        <v>187</v>
      </c>
    </row>
    <row r="17" spans="1:5" s="62" customFormat="1">
      <c r="A17" s="64">
        <v>42339</v>
      </c>
      <c r="B17" s="62" t="s">
        <v>50</v>
      </c>
      <c r="C17" s="62" t="s">
        <v>47</v>
      </c>
      <c r="D17" s="62" t="s">
        <v>251</v>
      </c>
      <c r="E17" s="62" t="s">
        <v>177</v>
      </c>
    </row>
    <row r="18" spans="1:5" s="62" customFormat="1">
      <c r="A18" s="64">
        <v>42338</v>
      </c>
      <c r="B18" s="62" t="s">
        <v>50</v>
      </c>
      <c r="C18" s="62" t="s">
        <v>74</v>
      </c>
      <c r="D18" s="62" t="str">
        <f>ADDRESS(ROW('DATA Linecap and AF'!B55),COLUMN('DATA Linecap and AF'!B55),4,1)</f>
        <v>B55</v>
      </c>
      <c r="E18" s="62" t="s">
        <v>176</v>
      </c>
    </row>
    <row r="19" spans="1:5" s="62" customFormat="1">
      <c r="A19" s="64">
        <v>42330</v>
      </c>
      <c r="B19" s="62" t="s">
        <v>50</v>
      </c>
      <c r="C19" s="62" t="s">
        <v>40</v>
      </c>
      <c r="D19" s="62" t="str">
        <f>ADDRESS(ROW(AVA!D17),COLUMN(AVA!D17),4,1)&amp;":"&amp;ADDRESS(ROW(AVA!D18),COLUMN(AVA!D18),4,1)</f>
        <v>D17:D18</v>
      </c>
      <c r="E19" s="62" t="s">
        <v>165</v>
      </c>
    </row>
    <row r="20" spans="1:5" s="62" customFormat="1">
      <c r="A20" s="64">
        <v>42327</v>
      </c>
      <c r="B20" s="62" t="s">
        <v>50</v>
      </c>
      <c r="C20" s="62" t="s">
        <v>45</v>
      </c>
      <c r="D20" s="62"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62" t="s">
        <v>163</v>
      </c>
    </row>
    <row r="21" spans="1:5" s="62" customFormat="1">
      <c r="A21" s="64">
        <v>42327</v>
      </c>
      <c r="B21" s="62" t="s">
        <v>50</v>
      </c>
      <c r="C21" s="62" t="s">
        <v>45</v>
      </c>
      <c r="D21" s="62" t="str">
        <f>ADDRESS(ROW('Deact LineCap'!G11),COLUMN('Deact LineCap'!G11),4,1)</f>
        <v>G11</v>
      </c>
      <c r="E21" s="62" t="s">
        <v>70</v>
      </c>
    </row>
    <row r="22" spans="1:5" s="62" customFormat="1">
      <c r="A22" s="64">
        <v>42327</v>
      </c>
      <c r="B22" s="62" t="s">
        <v>50</v>
      </c>
      <c r="C22" s="62" t="s">
        <v>45</v>
      </c>
      <c r="D22" s="62" t="str">
        <f>ADDRESS(ROW('DATA Linecap and AF'!E12),COLUMN('DATA Linecap and AF'!E12),4,1)&amp;":"&amp;ADDRESS(ROW('DATA Linecap and AF'!F12),COLUMN('DATA Linecap and AF'!F12),4,1)</f>
        <v>E12:F12</v>
      </c>
      <c r="E22" s="62" t="s">
        <v>70</v>
      </c>
    </row>
    <row r="23" spans="1:5" s="62" customFormat="1">
      <c r="A23" s="64">
        <v>42314</v>
      </c>
      <c r="B23" s="62" t="s">
        <v>50</v>
      </c>
      <c r="C23" s="62" t="s">
        <v>45</v>
      </c>
      <c r="D23" s="62" t="e">
        <f>ADDRESS(ROW('DATA Linecap and AF'!#REF!),COLUMN('DATA Linecap and AF'!#REF!),4,1)</f>
        <v>#REF!</v>
      </c>
      <c r="E23" s="62" t="s">
        <v>68</v>
      </c>
    </row>
    <row r="24" spans="1:5" s="62" customFormat="1">
      <c r="A24" s="64">
        <v>42312</v>
      </c>
      <c r="B24" s="62" t="s">
        <v>50</v>
      </c>
      <c r="C24" s="62" t="s">
        <v>51</v>
      </c>
      <c r="D24" s="62" t="s">
        <v>250</v>
      </c>
      <c r="E24" s="62" t="s">
        <v>56</v>
      </c>
    </row>
    <row r="25" spans="1:5" s="62" customFormat="1">
      <c r="A25" s="64">
        <v>42264</v>
      </c>
      <c r="B25" s="62" t="s">
        <v>50</v>
      </c>
      <c r="C25" s="62" t="s">
        <v>51</v>
      </c>
      <c r="D25" s="62" t="e">
        <v>#REF!</v>
      </c>
      <c r="E25" s="62" t="s">
        <v>52</v>
      </c>
    </row>
    <row r="26" spans="1:5" s="62" customFormat="1">
      <c r="A26" s="64">
        <v>42242</v>
      </c>
      <c r="B26" s="62" t="s">
        <v>39</v>
      </c>
      <c r="C26" s="62" t="s">
        <v>45</v>
      </c>
      <c r="D26" s="62" t="str">
        <f>ADDRESS(ROW('Deact LineCap'!B4),COLUMN('Deact LineCap'!B4),4,1)</f>
        <v>B4</v>
      </c>
      <c r="E26" s="62" t="s">
        <v>49</v>
      </c>
    </row>
    <row r="27" spans="1:5" s="62" customFormat="1">
      <c r="A27" s="64">
        <v>42242</v>
      </c>
      <c r="B27" s="62" t="s">
        <v>39</v>
      </c>
      <c r="C27" s="62" t="s">
        <v>45</v>
      </c>
      <c r="D27" s="62"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62" t="s">
        <v>48</v>
      </c>
    </row>
    <row r="28" spans="1:5" s="55" customFormat="1">
      <c r="A28" s="56">
        <v>42242</v>
      </c>
      <c r="B28" s="55" t="s">
        <v>39</v>
      </c>
      <c r="C28" s="55" t="s">
        <v>47</v>
      </c>
      <c r="D28" s="55" t="s">
        <v>252</v>
      </c>
      <c r="E28" s="62" t="s">
        <v>46</v>
      </c>
    </row>
    <row r="29" spans="1:5" s="55" customFormat="1">
      <c r="A29" s="56">
        <v>42242</v>
      </c>
      <c r="B29" s="55" t="s">
        <v>39</v>
      </c>
      <c r="C29" s="55" t="s">
        <v>45</v>
      </c>
      <c r="D29" s="55" t="str">
        <f>ADDRESS(ROW('Deact LineCap'!H5),COLUMN('Deact LineCap'!H5),4,1)</f>
        <v>H5</v>
      </c>
      <c r="E29" s="55" t="s">
        <v>46</v>
      </c>
    </row>
    <row r="30" spans="1:5" s="55" customFormat="1">
      <c r="A30" s="56">
        <v>42233</v>
      </c>
      <c r="B30" s="55" t="s">
        <v>39</v>
      </c>
      <c r="C30" s="55" t="s">
        <v>40</v>
      </c>
      <c r="D30" s="55" t="str">
        <f>ADDRESS(ROW(AVA!C6),COLUMN(AVA!C6),4,1)</f>
        <v>C6</v>
      </c>
      <c r="E30" s="55" t="s">
        <v>41</v>
      </c>
    </row>
    <row r="31" spans="1:5">
      <c r="A31" s="56">
        <v>42403</v>
      </c>
      <c r="B31" s="62" t="s">
        <v>188</v>
      </c>
      <c r="C31" s="62" t="s">
        <v>45</v>
      </c>
      <c r="D31" t="s">
        <v>189</v>
      </c>
      <c r="E31" s="62" t="s">
        <v>190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C16"/>
  <sheetViews>
    <sheetView workbookViewId="0">
      <selection activeCell="C26" sqref="C26"/>
    </sheetView>
  </sheetViews>
  <sheetFormatPr defaultColWidth="9.140625" defaultRowHeight="12.75"/>
  <cols>
    <col min="1" max="1" width="9.140625" style="391"/>
    <col min="2" max="2" width="24" style="391" bestFit="1" customWidth="1"/>
    <col min="3" max="3" width="138.42578125" style="391" customWidth="1"/>
    <col min="4" max="16384" width="9.140625" style="391"/>
  </cols>
  <sheetData>
    <row r="1" spans="2:3" ht="18.75">
      <c r="B1" s="390" t="s">
        <v>226</v>
      </c>
    </row>
    <row r="2" spans="2:3" ht="15">
      <c r="B2" s="395"/>
      <c r="C2" s="395"/>
    </row>
    <row r="3" spans="2:3" ht="15">
      <c r="B3" s="392" t="s">
        <v>227</v>
      </c>
      <c r="C3" s="395" t="s">
        <v>248</v>
      </c>
    </row>
    <row r="4" spans="2:3" ht="15">
      <c r="B4" s="392" t="s">
        <v>228</v>
      </c>
      <c r="C4" s="395"/>
    </row>
    <row r="5" spans="2:3" ht="15">
      <c r="B5" s="392"/>
      <c r="C5" s="395"/>
    </row>
    <row r="6" spans="2:3" ht="15">
      <c r="B6" s="392" t="s">
        <v>229</v>
      </c>
      <c r="C6" s="395" t="s">
        <v>230</v>
      </c>
    </row>
    <row r="7" spans="2:3" ht="15">
      <c r="B7" s="392"/>
      <c r="C7" s="395"/>
    </row>
    <row r="8" spans="2:3" ht="15">
      <c r="B8" s="393" t="s">
        <v>231</v>
      </c>
      <c r="C8" s="395"/>
    </row>
    <row r="9" spans="2:3" ht="15">
      <c r="B9" s="392"/>
      <c r="C9" s="395"/>
    </row>
    <row r="10" spans="2:3" ht="15">
      <c r="B10" s="394" t="s">
        <v>40</v>
      </c>
      <c r="C10" s="395" t="s">
        <v>232</v>
      </c>
    </row>
    <row r="11" spans="2:3" ht="15">
      <c r="B11" s="394" t="s">
        <v>233</v>
      </c>
      <c r="C11" s="395" t="s">
        <v>265</v>
      </c>
    </row>
    <row r="12" spans="2:3" ht="15">
      <c r="B12" s="394" t="s">
        <v>74</v>
      </c>
      <c r="C12" s="395" t="s">
        <v>234</v>
      </c>
    </row>
    <row r="13" spans="2:3" ht="15">
      <c r="B13" s="396" t="s">
        <v>235</v>
      </c>
      <c r="C13" s="395" t="s">
        <v>236</v>
      </c>
    </row>
    <row r="14" spans="2:3" ht="15">
      <c r="B14" s="396" t="s">
        <v>168</v>
      </c>
      <c r="C14" s="395" t="s">
        <v>237</v>
      </c>
    </row>
    <row r="15" spans="2:3" ht="15">
      <c r="B15" s="396" t="s">
        <v>238</v>
      </c>
      <c r="C15" s="395" t="s">
        <v>239</v>
      </c>
    </row>
    <row r="16" spans="2:3" ht="15">
      <c r="B16" s="396" t="s">
        <v>240</v>
      </c>
      <c r="C16" s="395" t="s">
        <v>241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C6:H20"/>
  <sheetViews>
    <sheetView workbookViewId="0">
      <selection activeCell="I37" sqref="I37"/>
    </sheetView>
  </sheetViews>
  <sheetFormatPr defaultRowHeight="12.75"/>
  <cols>
    <col min="4" max="4" width="12.28515625" bestFit="1" customWidth="1"/>
  </cols>
  <sheetData>
    <row r="6" spans="3:8">
      <c r="C6" s="2" t="s">
        <v>3</v>
      </c>
      <c r="E6" s="4"/>
      <c r="F6" s="1"/>
      <c r="G6" s="1"/>
      <c r="H6" s="1"/>
    </row>
    <row r="7" spans="3:8" ht="26.25" thickBot="1">
      <c r="C7" s="5" t="s">
        <v>4</v>
      </c>
      <c r="D7" s="5" t="s">
        <v>5</v>
      </c>
      <c r="E7" s="5" t="s">
        <v>2</v>
      </c>
      <c r="F7" s="6" t="s">
        <v>0</v>
      </c>
      <c r="G7" s="6" t="s">
        <v>1</v>
      </c>
    </row>
    <row r="8" spans="3:8">
      <c r="C8" s="53"/>
      <c r="D8" s="50" t="s">
        <v>6</v>
      </c>
      <c r="E8" s="51">
        <v>0</v>
      </c>
      <c r="F8" s="52"/>
      <c r="G8" s="52"/>
    </row>
    <row r="9" spans="3:8">
      <c r="C9" s="3"/>
      <c r="D9" s="67" t="s">
        <v>253</v>
      </c>
      <c r="E9" s="68"/>
      <c r="F9" s="68"/>
      <c r="G9" s="69">
        <v>1</v>
      </c>
    </row>
    <row r="10" spans="3:8">
      <c r="C10" s="3"/>
      <c r="D10" s="47" t="s">
        <v>254</v>
      </c>
      <c r="E10" s="48"/>
      <c r="F10" s="48"/>
      <c r="G10" s="49">
        <v>1</v>
      </c>
    </row>
    <row r="11" spans="3:8">
      <c r="C11" s="3"/>
      <c r="D11" s="46" t="s">
        <v>255</v>
      </c>
      <c r="E11" s="45"/>
      <c r="F11" s="44">
        <v>1</v>
      </c>
      <c r="G11" s="44">
        <v>1</v>
      </c>
    </row>
    <row r="12" spans="3:8">
      <c r="C12" s="3"/>
      <c r="D12" s="46" t="s">
        <v>256</v>
      </c>
      <c r="E12" s="45"/>
      <c r="F12" s="44">
        <v>1</v>
      </c>
      <c r="G12" s="44">
        <v>1</v>
      </c>
    </row>
    <row r="13" spans="3:8">
      <c r="C13" s="3"/>
      <c r="D13" s="67" t="s">
        <v>257</v>
      </c>
      <c r="E13" s="68"/>
      <c r="F13" s="69">
        <v>1</v>
      </c>
      <c r="G13" s="69">
        <v>1</v>
      </c>
    </row>
    <row r="14" spans="3:8">
      <c r="C14" s="3"/>
      <c r="D14" s="47" t="s">
        <v>258</v>
      </c>
      <c r="E14" s="48"/>
      <c r="F14" s="49">
        <v>1</v>
      </c>
      <c r="G14" s="49">
        <v>1</v>
      </c>
    </row>
    <row r="15" spans="3:8">
      <c r="C15" s="3"/>
      <c r="D15" s="46" t="s">
        <v>259</v>
      </c>
      <c r="E15" s="45"/>
      <c r="F15" s="45"/>
      <c r="G15" s="44">
        <v>1</v>
      </c>
    </row>
    <row r="16" spans="3:8">
      <c r="C16" s="3"/>
      <c r="D16" s="46" t="s">
        <v>260</v>
      </c>
      <c r="E16" s="45"/>
      <c r="F16" s="45"/>
      <c r="G16" s="44">
        <v>1</v>
      </c>
    </row>
    <row r="17" spans="3:7">
      <c r="C17" s="3"/>
      <c r="D17" s="398" t="s">
        <v>261</v>
      </c>
      <c r="E17" s="45"/>
      <c r="F17" s="45"/>
      <c r="G17" s="44">
        <v>1</v>
      </c>
    </row>
    <row r="18" spans="3:7">
      <c r="C18" s="397"/>
      <c r="D18" s="399" t="s">
        <v>262</v>
      </c>
      <c r="E18" s="48"/>
      <c r="F18" s="48"/>
      <c r="G18" s="49">
        <v>1</v>
      </c>
    </row>
    <row r="20" spans="3:7">
      <c r="C20" s="43"/>
    </row>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4:AO197"/>
  <sheetViews>
    <sheetView topLeftCell="A46" workbookViewId="0">
      <selection activeCell="G74" sqref="G74"/>
    </sheetView>
  </sheetViews>
  <sheetFormatPr defaultColWidth="10.7109375" defaultRowHeight="12.75"/>
  <cols>
    <col min="1" max="1" width="11.140625" style="14" customWidth="1"/>
    <col min="2" max="2" width="10.7109375" style="14"/>
    <col min="3" max="3" width="8.42578125" style="14" bestFit="1" customWidth="1"/>
    <col min="4" max="4" width="8.28515625" style="14" bestFit="1" customWidth="1"/>
    <col min="5" max="5" width="5" style="14" bestFit="1" customWidth="1"/>
    <col min="6" max="6" width="4.5703125" style="14" bestFit="1" customWidth="1"/>
    <col min="7" max="7" width="5" style="14" bestFit="1" customWidth="1"/>
    <col min="8" max="8" width="6.85546875" style="14" bestFit="1" customWidth="1"/>
    <col min="9" max="9" width="14.7109375" style="14" bestFit="1" customWidth="1"/>
    <col min="10" max="12" width="10.7109375" style="14"/>
    <col min="13" max="13" width="39" style="14" bestFit="1" customWidth="1"/>
    <col min="14" max="22" width="10.7109375" style="14"/>
    <col min="23" max="23" width="27.7109375" style="14" customWidth="1"/>
    <col min="24" max="24" width="11.5703125" style="14" bestFit="1" customWidth="1"/>
    <col min="25" max="25" width="10.7109375" style="14"/>
    <col min="26" max="26" width="10.7109375" style="14" customWidth="1"/>
    <col min="27" max="34" width="10.7109375" style="14"/>
    <col min="35" max="35" width="25.28515625" style="14" customWidth="1"/>
    <col min="36" max="16384" width="10.7109375" style="14"/>
  </cols>
  <sheetData>
    <row r="4" spans="2:41" ht="15">
      <c r="B4" s="7" t="s">
        <v>7</v>
      </c>
      <c r="C4" s="12"/>
      <c r="D4" s="12"/>
      <c r="E4" s="12"/>
      <c r="F4" s="12"/>
      <c r="G4" s="12"/>
      <c r="H4" s="12"/>
      <c r="I4" s="8"/>
    </row>
    <row r="5" spans="2:41" ht="13.5" thickBot="1">
      <c r="B5" s="9" t="s">
        <v>8</v>
      </c>
      <c r="C5" s="9" t="s">
        <v>9</v>
      </c>
      <c r="D5" s="9" t="s">
        <v>10</v>
      </c>
      <c r="E5" s="9" t="s">
        <v>11</v>
      </c>
      <c r="F5" s="10" t="s">
        <v>0</v>
      </c>
      <c r="G5" s="10" t="s">
        <v>1</v>
      </c>
      <c r="H5" s="58" t="s">
        <v>42</v>
      </c>
      <c r="I5" s="11" t="s">
        <v>12</v>
      </c>
    </row>
    <row r="6" spans="2:41" ht="15">
      <c r="B6" s="30"/>
      <c r="C6" s="30" t="s">
        <v>28</v>
      </c>
      <c r="D6" s="57" t="s">
        <v>29</v>
      </c>
      <c r="E6" s="30">
        <v>0</v>
      </c>
      <c r="F6" s="31">
        <v>5</v>
      </c>
      <c r="G6" s="31">
        <v>5</v>
      </c>
      <c r="H6" s="59" t="s">
        <v>44</v>
      </c>
      <c r="I6" s="30" t="s">
        <v>27</v>
      </c>
    </row>
    <row r="8" spans="2:41" ht="15">
      <c r="B8" s="7" t="s">
        <v>263</v>
      </c>
      <c r="C8" s="12"/>
      <c r="D8" s="12"/>
      <c r="E8" s="12"/>
      <c r="F8" s="12"/>
      <c r="G8" s="12"/>
      <c r="H8" s="12"/>
      <c r="I8" s="8"/>
    </row>
    <row r="9" spans="2:41" ht="13.5" thickBot="1">
      <c r="B9" s="9" t="s">
        <v>8</v>
      </c>
      <c r="C9" s="9" t="s">
        <v>9</v>
      </c>
      <c r="D9" s="9" t="s">
        <v>10</v>
      </c>
      <c r="E9" s="9" t="s">
        <v>11</v>
      </c>
      <c r="F9" s="10" t="s">
        <v>0</v>
      </c>
      <c r="G9" s="10" t="s">
        <v>1</v>
      </c>
      <c r="H9" s="58" t="s">
        <v>42</v>
      </c>
      <c r="I9" s="11" t="s">
        <v>12</v>
      </c>
    </row>
    <row r="10" spans="2:41" ht="15">
      <c r="B10" s="12"/>
      <c r="C10" s="65" t="s">
        <v>28</v>
      </c>
      <c r="D10" s="66" t="s">
        <v>29</v>
      </c>
      <c r="E10" s="12">
        <v>2010</v>
      </c>
      <c r="F10" s="32"/>
      <c r="G10" s="32">
        <f>'DATA Linecap and AF'!D$12*8760*3.6*10^-3</f>
        <v>31.536000000000001</v>
      </c>
      <c r="H10" s="60" t="s">
        <v>43</v>
      </c>
      <c r="I10" s="63" t="str">
        <f>AVA!$D$9</f>
        <v>IMPELC-DKNO</v>
      </c>
      <c r="M10" s="71" t="s">
        <v>67</v>
      </c>
      <c r="N10" s="72"/>
      <c r="O10" s="72"/>
      <c r="P10" s="73"/>
      <c r="Q10" s="73"/>
      <c r="R10" s="73"/>
      <c r="S10" s="73"/>
      <c r="T10" s="73"/>
      <c r="U10" s="73"/>
      <c r="V10" s="73"/>
      <c r="W10" s="73"/>
      <c r="X10" s="73"/>
      <c r="Y10" s="73"/>
      <c r="Z10" s="73"/>
      <c r="AA10" s="73"/>
      <c r="AB10" s="73"/>
      <c r="AC10" s="73"/>
      <c r="AD10" s="73"/>
      <c r="AE10" s="73"/>
      <c r="AF10" s="73"/>
      <c r="AG10" s="73"/>
      <c r="AH10" s="73"/>
      <c r="AI10" s="73"/>
      <c r="AL10"/>
      <c r="AM10"/>
      <c r="AN10"/>
      <c r="AO10"/>
    </row>
    <row r="11" spans="2:41" ht="15">
      <c r="B11" s="12"/>
      <c r="C11" s="65" t="s">
        <v>28</v>
      </c>
      <c r="D11" s="66" t="s">
        <v>29</v>
      </c>
      <c r="E11" s="12">
        <v>2010</v>
      </c>
      <c r="F11" s="32"/>
      <c r="G11" s="32">
        <f>'DATA Linecap and AF'!$C$12*8760*3.6*10^-3</f>
        <v>31.536000000000001</v>
      </c>
      <c r="H11" s="60" t="s">
        <v>43</v>
      </c>
      <c r="I11" s="28" t="str">
        <f>AVA!$D$10</f>
        <v>EXPELC-DKNO</v>
      </c>
      <c r="M11" s="71"/>
      <c r="N11" s="202"/>
      <c r="O11" s="202"/>
      <c r="P11" s="73"/>
      <c r="Q11" s="73"/>
      <c r="R11" s="73"/>
      <c r="S11" s="73"/>
      <c r="T11" s="73"/>
      <c r="U11" s="73"/>
      <c r="V11" s="73"/>
      <c r="W11" s="73"/>
      <c r="X11" s="73"/>
      <c r="Y11" s="73"/>
      <c r="Z11" s="73"/>
      <c r="AA11" s="73"/>
      <c r="AB11" s="73"/>
      <c r="AC11" s="73"/>
      <c r="AD11" s="73"/>
      <c r="AE11" s="73"/>
      <c r="AF11" s="73"/>
      <c r="AG11" s="73"/>
      <c r="AH11" s="73"/>
      <c r="AI11" s="73"/>
      <c r="AL11"/>
      <c r="AM11"/>
      <c r="AN11"/>
      <c r="AO11"/>
    </row>
    <row r="12" spans="2:41" ht="15">
      <c r="B12" s="12"/>
      <c r="C12" s="65" t="s">
        <v>28</v>
      </c>
      <c r="D12" s="66" t="s">
        <v>29</v>
      </c>
      <c r="E12" s="12">
        <v>2010</v>
      </c>
      <c r="F12" s="32">
        <f>'DATA Linecap and AF'!D9*8760*3.6*10^-3</f>
        <v>40.9968</v>
      </c>
      <c r="G12" s="32">
        <f>'DATA Linecap and AF'!D13*8760*3.6*10^-3</f>
        <v>21.444479999999999</v>
      </c>
      <c r="H12" s="60" t="s">
        <v>43</v>
      </c>
      <c r="I12" s="28" t="str">
        <f>AVA!$D$11</f>
        <v>IMPELC-DKSE</v>
      </c>
      <c r="M12" s="71"/>
      <c r="N12" s="202"/>
      <c r="O12" s="202"/>
      <c r="P12" s="73"/>
      <c r="Q12" s="73"/>
      <c r="R12" s="73"/>
      <c r="S12" s="73"/>
      <c r="T12" s="73"/>
      <c r="U12" s="73"/>
      <c r="V12" s="73"/>
      <c r="W12" s="73"/>
      <c r="X12" s="73"/>
      <c r="Y12" s="73"/>
      <c r="Z12" s="73"/>
      <c r="AA12" s="73"/>
      <c r="AB12" s="73"/>
      <c r="AC12" s="73"/>
      <c r="AD12" s="73"/>
      <c r="AE12" s="73"/>
      <c r="AF12" s="73"/>
      <c r="AG12" s="73"/>
      <c r="AH12" s="73"/>
      <c r="AI12" s="73"/>
      <c r="AL12"/>
      <c r="AM12"/>
      <c r="AN12"/>
      <c r="AO12"/>
    </row>
    <row r="13" spans="2:41" ht="15">
      <c r="B13" s="12"/>
      <c r="C13" s="65" t="s">
        <v>28</v>
      </c>
      <c r="D13" s="66" t="s">
        <v>29</v>
      </c>
      <c r="E13" s="12">
        <v>2010</v>
      </c>
      <c r="F13" s="32">
        <f>'DATA Linecap and AF'!C9*8760*3.6*10^-3</f>
        <v>53.611200000000004</v>
      </c>
      <c r="G13" s="32">
        <f>'DATA Linecap and AF'!C13*8760*3.6*10^-3</f>
        <v>23.336639999999999</v>
      </c>
      <c r="H13" s="60" t="s">
        <v>43</v>
      </c>
      <c r="I13" s="28" t="str">
        <f>AVA!$D$12</f>
        <v>EXPELC-DKSE</v>
      </c>
      <c r="M13" s="74" t="s">
        <v>30</v>
      </c>
      <c r="N13" s="75"/>
      <c r="O13" s="74"/>
      <c r="P13" s="74"/>
      <c r="Q13" s="74"/>
      <c r="R13" s="74"/>
      <c r="S13" s="74"/>
      <c r="T13" s="74"/>
      <c r="U13" s="74"/>
      <c r="V13" s="74"/>
      <c r="W13" s="74"/>
      <c r="X13" s="73"/>
      <c r="Y13" s="73"/>
      <c r="Z13" s="73"/>
      <c r="AA13" s="73"/>
      <c r="AB13" s="73"/>
      <c r="AC13" s="73"/>
      <c r="AD13" s="73"/>
      <c r="AE13" s="73"/>
      <c r="AF13" s="73"/>
      <c r="AG13" s="73"/>
      <c r="AH13" s="73"/>
      <c r="AI13" s="73"/>
      <c r="AL13"/>
      <c r="AM13"/>
      <c r="AN13"/>
      <c r="AO13"/>
    </row>
    <row r="14" spans="2:41" ht="14.45" customHeight="1">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406" t="s">
        <v>16</v>
      </c>
      <c r="N14" s="410">
        <v>2010</v>
      </c>
      <c r="O14" s="411"/>
      <c r="P14" s="412" t="s">
        <v>31</v>
      </c>
      <c r="Q14" s="413"/>
      <c r="R14" s="412">
        <v>2015</v>
      </c>
      <c r="S14" s="413"/>
      <c r="T14" s="412">
        <v>2016</v>
      </c>
      <c r="U14" s="413"/>
      <c r="V14" s="412">
        <v>2017</v>
      </c>
      <c r="W14" s="413"/>
      <c r="X14" s="412">
        <v>2018</v>
      </c>
      <c r="Y14" s="413"/>
      <c r="Z14" s="412">
        <v>2019</v>
      </c>
      <c r="AA14" s="413"/>
      <c r="AB14" s="412">
        <v>2020</v>
      </c>
      <c r="AC14" s="413"/>
      <c r="AD14" s="408">
        <v>2025</v>
      </c>
      <c r="AE14" s="409"/>
      <c r="AF14" s="408">
        <v>2030</v>
      </c>
      <c r="AG14" s="409"/>
      <c r="AH14" s="408">
        <v>2035</v>
      </c>
      <c r="AI14" s="409"/>
      <c r="AL14"/>
      <c r="AM14"/>
      <c r="AN14"/>
      <c r="AO14"/>
    </row>
    <row r="15" spans="2:41" ht="1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407"/>
      <c r="N15" s="77" t="s">
        <v>14</v>
      </c>
      <c r="O15" s="78" t="s">
        <v>13</v>
      </c>
      <c r="P15" s="79" t="s">
        <v>17</v>
      </c>
      <c r="Q15" s="80" t="s">
        <v>13</v>
      </c>
      <c r="R15" s="79" t="s">
        <v>17</v>
      </c>
      <c r="S15" s="80" t="s">
        <v>13</v>
      </c>
      <c r="T15" s="79" t="s">
        <v>17</v>
      </c>
      <c r="U15" s="81" t="s">
        <v>13</v>
      </c>
      <c r="V15" s="79" t="s">
        <v>17</v>
      </c>
      <c r="W15" s="80" t="s">
        <v>13</v>
      </c>
      <c r="X15" s="79" t="s">
        <v>17</v>
      </c>
      <c r="Y15" s="81" t="s">
        <v>13</v>
      </c>
      <c r="Z15" s="79" t="s">
        <v>17</v>
      </c>
      <c r="AA15" s="80" t="s">
        <v>13</v>
      </c>
      <c r="AB15" s="79" t="s">
        <v>17</v>
      </c>
      <c r="AC15" s="82" t="s">
        <v>13</v>
      </c>
      <c r="AD15" s="83" t="s">
        <v>17</v>
      </c>
      <c r="AE15" s="82" t="s">
        <v>13</v>
      </c>
      <c r="AF15" s="83" t="s">
        <v>17</v>
      </c>
      <c r="AG15" s="82" t="s">
        <v>13</v>
      </c>
      <c r="AH15" s="83" t="s">
        <v>17</v>
      </c>
      <c r="AI15" s="82" t="s">
        <v>13</v>
      </c>
      <c r="AL15"/>
      <c r="AM15"/>
      <c r="AN15"/>
      <c r="AO15"/>
    </row>
    <row r="16" spans="2:41" ht="15">
      <c r="C16" s="12" t="s">
        <v>28</v>
      </c>
      <c r="D16" s="34" t="s">
        <v>29</v>
      </c>
      <c r="E16" s="22">
        <v>2010</v>
      </c>
      <c r="F16" s="32"/>
      <c r="G16" s="32">
        <f>'DATA Linecap and AF'!F7*8760*3.6*10^-3</f>
        <v>0</v>
      </c>
      <c r="H16" s="60" t="s">
        <v>43</v>
      </c>
      <c r="I16" s="28" t="str">
        <f>AVA!$D$15</f>
        <v>IMPELC-DKNL</v>
      </c>
      <c r="M16" s="84" t="s">
        <v>18</v>
      </c>
      <c r="N16" s="85">
        <v>1.7</v>
      </c>
      <c r="O16" s="86">
        <v>1.3</v>
      </c>
      <c r="P16" s="87">
        <v>1.7</v>
      </c>
      <c r="Q16" s="88">
        <v>1.3</v>
      </c>
      <c r="R16" s="87">
        <v>1.7</v>
      </c>
      <c r="S16" s="88">
        <v>1.3</v>
      </c>
      <c r="T16" s="89">
        <v>1.7</v>
      </c>
      <c r="U16" s="88">
        <v>1.3</v>
      </c>
      <c r="V16" s="89">
        <v>1.7</v>
      </c>
      <c r="W16" s="88">
        <v>1.3</v>
      </c>
      <c r="X16" s="89">
        <v>1.7</v>
      </c>
      <c r="Y16" s="90">
        <v>1.3</v>
      </c>
      <c r="Z16" s="89">
        <v>1.7</v>
      </c>
      <c r="AA16" s="88">
        <v>1.3</v>
      </c>
      <c r="AB16" s="87">
        <v>1.7</v>
      </c>
      <c r="AC16" s="88">
        <v>1.3</v>
      </c>
      <c r="AD16" s="91">
        <v>1.7</v>
      </c>
      <c r="AE16" s="88">
        <v>1.3</v>
      </c>
      <c r="AF16" s="91">
        <v>1.7</v>
      </c>
      <c r="AG16" s="88">
        <v>1.3</v>
      </c>
      <c r="AH16" s="89">
        <v>1.7</v>
      </c>
      <c r="AI16" s="88">
        <v>1.3</v>
      </c>
      <c r="AL16"/>
      <c r="AM16"/>
      <c r="AN16"/>
      <c r="AO16"/>
    </row>
    <row r="17" spans="2:41" ht="15">
      <c r="C17" s="28" t="s">
        <v>28</v>
      </c>
      <c r="D17" s="36" t="s">
        <v>29</v>
      </c>
      <c r="E17" s="29">
        <v>2010</v>
      </c>
      <c r="F17" s="32"/>
      <c r="G17" s="32">
        <v>0</v>
      </c>
      <c r="H17" s="60" t="s">
        <v>43</v>
      </c>
      <c r="I17" s="28" t="str">
        <f>AVA!$D$16</f>
        <v>EXPELC-DKNL</v>
      </c>
      <c r="M17" s="92" t="s">
        <v>19</v>
      </c>
      <c r="N17" s="85">
        <v>0.6</v>
      </c>
      <c r="O17" s="86">
        <v>0.6</v>
      </c>
      <c r="P17" s="87">
        <v>0.6</v>
      </c>
      <c r="Q17" s="88">
        <v>0.6</v>
      </c>
      <c r="R17" s="87">
        <v>0.6</v>
      </c>
      <c r="S17" s="88">
        <v>0.6</v>
      </c>
      <c r="T17" s="87">
        <v>0.6</v>
      </c>
      <c r="U17" s="90">
        <v>0.6</v>
      </c>
      <c r="V17" s="87">
        <v>0.6</v>
      </c>
      <c r="W17" s="88">
        <v>0.6</v>
      </c>
      <c r="X17" s="87">
        <v>0.6</v>
      </c>
      <c r="Y17" s="90">
        <v>0.6</v>
      </c>
      <c r="Z17" s="87">
        <v>0.6</v>
      </c>
      <c r="AA17" s="88">
        <v>0.6</v>
      </c>
      <c r="AB17" s="87">
        <v>0.6</v>
      </c>
      <c r="AC17" s="88">
        <v>0.6</v>
      </c>
      <c r="AD17" s="87">
        <v>0.6</v>
      </c>
      <c r="AE17" s="88">
        <v>0.6</v>
      </c>
      <c r="AF17" s="87">
        <v>0.6</v>
      </c>
      <c r="AG17" s="88">
        <v>0.6</v>
      </c>
      <c r="AH17" s="87">
        <v>0.6</v>
      </c>
      <c r="AI17" s="88">
        <v>0.6</v>
      </c>
      <c r="AL17"/>
      <c r="AM17"/>
      <c r="AN17"/>
      <c r="AO17"/>
    </row>
    <row r="18" spans="2:41" ht="15">
      <c r="C18" s="28" t="s">
        <v>28</v>
      </c>
      <c r="D18" s="36" t="s">
        <v>29</v>
      </c>
      <c r="E18" s="29">
        <v>2010</v>
      </c>
      <c r="F18" s="32"/>
      <c r="G18" s="32">
        <v>0</v>
      </c>
      <c r="H18" s="60" t="s">
        <v>43</v>
      </c>
      <c r="I18" s="28" t="str">
        <f>AVA!$D$17</f>
        <v>IMPELC-DKUK</v>
      </c>
      <c r="M18" s="92" t="s">
        <v>20</v>
      </c>
      <c r="N18" s="93"/>
      <c r="O18" s="94"/>
      <c r="P18" s="87">
        <v>0</v>
      </c>
      <c r="Q18" s="88">
        <v>0</v>
      </c>
      <c r="R18" s="87">
        <v>0</v>
      </c>
      <c r="S18" s="88">
        <v>0</v>
      </c>
      <c r="T18" s="87">
        <v>0</v>
      </c>
      <c r="U18" s="90">
        <v>0</v>
      </c>
      <c r="V18" s="87">
        <v>0</v>
      </c>
      <c r="W18" s="88">
        <v>0</v>
      </c>
      <c r="X18" s="87">
        <v>0</v>
      </c>
      <c r="Y18" s="90">
        <v>0</v>
      </c>
      <c r="Z18" s="87">
        <v>0.4</v>
      </c>
      <c r="AA18" s="88">
        <v>0.4</v>
      </c>
      <c r="AB18" s="87">
        <v>0.4</v>
      </c>
      <c r="AC18" s="88">
        <v>0.4</v>
      </c>
      <c r="AD18" s="87">
        <v>0.4</v>
      </c>
      <c r="AE18" s="88">
        <v>0.4</v>
      </c>
      <c r="AF18" s="87">
        <v>0.4</v>
      </c>
      <c r="AG18" s="88">
        <v>0.4</v>
      </c>
      <c r="AH18" s="87">
        <v>0.4</v>
      </c>
      <c r="AI18" s="88">
        <v>0.4</v>
      </c>
      <c r="AL18"/>
      <c r="AM18"/>
      <c r="AN18"/>
      <c r="AO18"/>
    </row>
    <row r="19" spans="2:41" ht="15">
      <c r="B19" s="24"/>
      <c r="C19" s="23" t="s">
        <v>28</v>
      </c>
      <c r="D19" s="35" t="s">
        <v>29</v>
      </c>
      <c r="E19" s="25">
        <v>2010</v>
      </c>
      <c r="F19" s="33"/>
      <c r="G19" s="33">
        <v>0</v>
      </c>
      <c r="H19" s="61" t="s">
        <v>43</v>
      </c>
      <c r="I19" s="23" t="str">
        <f>AVA!$D$18</f>
        <v>EXPELC-DKUK</v>
      </c>
      <c r="M19" s="92" t="s">
        <v>21</v>
      </c>
      <c r="N19" s="85">
        <v>1</v>
      </c>
      <c r="O19" s="86">
        <v>1</v>
      </c>
      <c r="P19" s="87">
        <v>1</v>
      </c>
      <c r="Q19" s="88">
        <v>1</v>
      </c>
      <c r="R19" s="87">
        <v>1.7</v>
      </c>
      <c r="S19" s="88">
        <v>1.7</v>
      </c>
      <c r="T19" s="91">
        <v>1.7</v>
      </c>
      <c r="U19" s="90">
        <v>1.7</v>
      </c>
      <c r="V19" s="91">
        <v>1.7</v>
      </c>
      <c r="W19" s="88">
        <v>1.7</v>
      </c>
      <c r="X19" s="91">
        <v>1.7</v>
      </c>
      <c r="Y19" s="90">
        <v>1.7</v>
      </c>
      <c r="Z19" s="91">
        <v>1.7</v>
      </c>
      <c r="AA19" s="88">
        <v>1.7</v>
      </c>
      <c r="AB19" s="91">
        <v>1.7</v>
      </c>
      <c r="AC19" s="88">
        <v>1.7</v>
      </c>
      <c r="AD19" s="91">
        <v>1.7</v>
      </c>
      <c r="AE19" s="88">
        <v>1.7</v>
      </c>
      <c r="AF19" s="91">
        <v>1.7</v>
      </c>
      <c r="AG19" s="88">
        <v>1.7</v>
      </c>
      <c r="AH19" s="91">
        <v>1.7</v>
      </c>
      <c r="AI19" s="88">
        <v>1.7</v>
      </c>
      <c r="AL19"/>
      <c r="AM19"/>
      <c r="AN19"/>
      <c r="AO19"/>
    </row>
    <row r="20" spans="2:41" ht="15">
      <c r="C20" s="12" t="s">
        <v>28</v>
      </c>
      <c r="D20" s="34" t="s">
        <v>29</v>
      </c>
      <c r="E20" s="22">
        <v>2012</v>
      </c>
      <c r="F20" s="32"/>
      <c r="G20" s="32">
        <f>'DATA Linecap and AF'!E$12*8760*3.6*10^-3</f>
        <v>31.536000000000001</v>
      </c>
      <c r="H20" s="60" t="s">
        <v>43</v>
      </c>
      <c r="I20" s="28" t="str">
        <f>AVA!$D$9</f>
        <v>IMPELC-DKNO</v>
      </c>
      <c r="J20" s="26"/>
      <c r="K20" s="26"/>
      <c r="L20" s="26"/>
      <c r="M20" s="92" t="s">
        <v>22</v>
      </c>
      <c r="N20" s="85">
        <v>0.74</v>
      </c>
      <c r="O20" s="86">
        <v>0.68</v>
      </c>
      <c r="P20" s="87">
        <v>0.74</v>
      </c>
      <c r="Q20" s="90">
        <v>0.68</v>
      </c>
      <c r="R20" s="87">
        <v>0.74</v>
      </c>
      <c r="S20" s="90">
        <v>0.68</v>
      </c>
      <c r="T20" s="87">
        <v>0.74</v>
      </c>
      <c r="U20" s="90">
        <v>0.68</v>
      </c>
      <c r="V20" s="87">
        <v>0.74</v>
      </c>
      <c r="W20" s="88">
        <v>0.68</v>
      </c>
      <c r="X20" s="87">
        <v>0.74</v>
      </c>
      <c r="Y20" s="90">
        <v>0.68</v>
      </c>
      <c r="Z20" s="87">
        <v>0.74</v>
      </c>
      <c r="AA20" s="90">
        <v>0.68</v>
      </c>
      <c r="AB20" s="87">
        <v>0.74</v>
      </c>
      <c r="AC20" s="90">
        <v>0.68</v>
      </c>
      <c r="AD20" s="87">
        <v>0.74</v>
      </c>
      <c r="AE20" s="90">
        <v>0.68</v>
      </c>
      <c r="AF20" s="87">
        <v>0.74</v>
      </c>
      <c r="AG20" s="90">
        <v>0.68</v>
      </c>
      <c r="AH20" s="87">
        <v>0.74</v>
      </c>
      <c r="AI20" s="88">
        <v>0.68</v>
      </c>
      <c r="AL20"/>
      <c r="AM20"/>
      <c r="AN20"/>
      <c r="AO20"/>
    </row>
    <row r="21" spans="2:41" ht="15">
      <c r="C21" s="12" t="s">
        <v>28</v>
      </c>
      <c r="D21" s="34" t="s">
        <v>29</v>
      </c>
      <c r="E21" s="22">
        <v>2012</v>
      </c>
      <c r="F21" s="32"/>
      <c r="G21" s="32">
        <f>'DATA Linecap and AF'!$F$12*8760*3.6*10^-3</f>
        <v>31.536000000000001</v>
      </c>
      <c r="H21" s="60" t="s">
        <v>43</v>
      </c>
      <c r="I21" s="28" t="str">
        <f>AVA!$D$10</f>
        <v>EXPELC-DKNO</v>
      </c>
      <c r="J21" s="26"/>
      <c r="K21" s="26"/>
      <c r="L21" s="26"/>
      <c r="M21" s="92" t="s">
        <v>23</v>
      </c>
      <c r="N21" s="95">
        <v>1.5</v>
      </c>
      <c r="O21" s="94">
        <v>0.95</v>
      </c>
      <c r="P21" s="91">
        <v>1.78</v>
      </c>
      <c r="Q21" s="88">
        <v>1.5</v>
      </c>
      <c r="R21" s="91">
        <v>1.78</v>
      </c>
      <c r="S21" s="88">
        <v>1.5</v>
      </c>
      <c r="T21" s="91">
        <v>1.78</v>
      </c>
      <c r="U21" s="90">
        <v>1.5</v>
      </c>
      <c r="V21" s="91">
        <v>1.78</v>
      </c>
      <c r="W21" s="88">
        <v>1.5</v>
      </c>
      <c r="X21" s="91">
        <v>2.5</v>
      </c>
      <c r="Y21" s="90">
        <v>2.5</v>
      </c>
      <c r="Z21" s="91">
        <v>2.5</v>
      </c>
      <c r="AA21" s="90">
        <v>2.5</v>
      </c>
      <c r="AB21" s="87">
        <v>2.5</v>
      </c>
      <c r="AC21" s="96">
        <v>2.5</v>
      </c>
      <c r="AD21" s="91">
        <v>3</v>
      </c>
      <c r="AE21" s="96">
        <v>3</v>
      </c>
      <c r="AF21" s="91">
        <v>3</v>
      </c>
      <c r="AG21" s="96">
        <v>3</v>
      </c>
      <c r="AH21" s="91">
        <v>3</v>
      </c>
      <c r="AI21" s="96">
        <v>3</v>
      </c>
      <c r="AJ21"/>
      <c r="AK21"/>
      <c r="AL21"/>
      <c r="AM21"/>
      <c r="AN21"/>
      <c r="AO21"/>
    </row>
    <row r="22" spans="2:41" ht="15">
      <c r="C22" s="12" t="s">
        <v>28</v>
      </c>
      <c r="D22" s="34" t="s">
        <v>29</v>
      </c>
      <c r="E22" s="22">
        <v>2012</v>
      </c>
      <c r="F22" s="32">
        <f>'DATA Linecap and AF'!F9*8760*3.6*10^-3</f>
        <v>40.9968</v>
      </c>
      <c r="G22" s="32">
        <f>'DATA Linecap and AF'!F13*8760*3.6*10^-3</f>
        <v>21.444479999999999</v>
      </c>
      <c r="H22" s="60" t="s">
        <v>43</v>
      </c>
      <c r="I22" s="28" t="str">
        <f>AVA!$D$11</f>
        <v>IMPELC-DKSE</v>
      </c>
      <c r="J22" s="26"/>
      <c r="K22" s="26"/>
      <c r="L22" s="26"/>
      <c r="M22" s="92" t="s">
        <v>24</v>
      </c>
      <c r="N22" s="93"/>
      <c r="O22" s="94"/>
      <c r="P22" s="87">
        <v>0</v>
      </c>
      <c r="Q22" s="88">
        <v>0</v>
      </c>
      <c r="R22" s="87">
        <v>0</v>
      </c>
      <c r="S22" s="88">
        <v>0</v>
      </c>
      <c r="T22" s="87">
        <v>0</v>
      </c>
      <c r="U22" s="90">
        <v>0</v>
      </c>
      <c r="V22" s="87">
        <v>0</v>
      </c>
      <c r="W22" s="96">
        <v>0</v>
      </c>
      <c r="X22" s="87">
        <v>0</v>
      </c>
      <c r="Y22" s="97">
        <v>0</v>
      </c>
      <c r="Z22" s="87">
        <v>0</v>
      </c>
      <c r="AA22" s="96">
        <v>0</v>
      </c>
      <c r="AB22" s="87">
        <v>0.7</v>
      </c>
      <c r="AC22" s="96">
        <v>0.7</v>
      </c>
      <c r="AD22" s="91">
        <v>0.7</v>
      </c>
      <c r="AE22" s="96">
        <v>0.7</v>
      </c>
      <c r="AF22" s="91">
        <v>0.7</v>
      </c>
      <c r="AG22" s="96">
        <v>0.7</v>
      </c>
      <c r="AH22" s="91">
        <v>0.7</v>
      </c>
      <c r="AI22" s="96">
        <v>0.7</v>
      </c>
    </row>
    <row r="23" spans="2:41" ht="15">
      <c r="C23" s="12" t="s">
        <v>28</v>
      </c>
      <c r="D23" s="34" t="s">
        <v>29</v>
      </c>
      <c r="E23" s="22">
        <v>2012</v>
      </c>
      <c r="F23" s="32">
        <f>'DATA Linecap and AF'!E9*8760*3.6*10^-3</f>
        <v>53.611200000000004</v>
      </c>
      <c r="G23" s="32">
        <f>'DATA Linecap and AF'!E13*8760*3.6*10^-3</f>
        <v>23.336639999999999</v>
      </c>
      <c r="H23" s="60" t="s">
        <v>43</v>
      </c>
      <c r="I23" s="28" t="str">
        <f>AVA!$D$12</f>
        <v>EXPELC-DKSE</v>
      </c>
      <c r="J23" s="26"/>
      <c r="K23" s="26"/>
      <c r="L23" s="26"/>
      <c r="M23" s="76" t="s">
        <v>25</v>
      </c>
      <c r="N23" s="98">
        <v>0.6</v>
      </c>
      <c r="O23" s="99">
        <v>0.6</v>
      </c>
      <c r="P23" s="79">
        <v>0.6</v>
      </c>
      <c r="Q23" s="80">
        <v>0.6</v>
      </c>
      <c r="R23" s="79">
        <v>0.6</v>
      </c>
      <c r="S23" s="80">
        <v>0.6</v>
      </c>
      <c r="T23" s="79">
        <v>0.6</v>
      </c>
      <c r="U23" s="81">
        <v>0.6</v>
      </c>
      <c r="V23" s="79">
        <v>0.6</v>
      </c>
      <c r="W23" s="80">
        <v>0.6</v>
      </c>
      <c r="X23" s="79">
        <v>0.6</v>
      </c>
      <c r="Y23" s="81">
        <v>0.6</v>
      </c>
      <c r="Z23" s="79">
        <v>0.6</v>
      </c>
      <c r="AA23" s="80">
        <v>0.6</v>
      </c>
      <c r="AB23" s="79">
        <v>0.6</v>
      </c>
      <c r="AC23" s="82">
        <v>0.6</v>
      </c>
      <c r="AD23" s="83">
        <v>0.6</v>
      </c>
      <c r="AE23" s="82">
        <v>0.6</v>
      </c>
      <c r="AF23" s="83">
        <v>0.6</v>
      </c>
      <c r="AG23" s="82">
        <v>0.6</v>
      </c>
      <c r="AH23" s="83">
        <v>0.6</v>
      </c>
      <c r="AI23" s="82">
        <v>0.6</v>
      </c>
      <c r="AK23" s="26"/>
    </row>
    <row r="24" spans="2:41" ht="15">
      <c r="C24" s="12" t="s">
        <v>28</v>
      </c>
      <c r="D24" s="34" t="s">
        <v>29</v>
      </c>
      <c r="E24" s="22">
        <v>2012</v>
      </c>
      <c r="F24" s="32">
        <f>('DATA Linecap and AF'!F10+'DATA Linecap and AF'!F11)*8760*3.6*10^-3</f>
        <v>18.921600000000002</v>
      </c>
      <c r="G24" s="163">
        <f>'DATA Linecap and AF'!F14*8760*3.6*10^-3</f>
        <v>47.304000000000002</v>
      </c>
      <c r="H24" s="60" t="s">
        <v>43</v>
      </c>
      <c r="I24" s="28" t="str">
        <f>AVA!$D$13</f>
        <v>IMPELC-DKDE</v>
      </c>
      <c r="J24" s="26"/>
      <c r="K24" s="26"/>
      <c r="L24" s="26"/>
      <c r="M24" s="73"/>
      <c r="N24" s="73"/>
      <c r="O24" s="73"/>
      <c r="P24" s="73"/>
      <c r="Q24" s="73"/>
      <c r="R24" s="73"/>
      <c r="S24" s="73"/>
      <c r="T24" s="73"/>
      <c r="U24" s="73"/>
      <c r="V24" s="73"/>
      <c r="W24" s="73"/>
      <c r="X24" s="73"/>
      <c r="Y24" s="73"/>
      <c r="Z24" s="73"/>
      <c r="AA24" s="73"/>
      <c r="AB24" s="73"/>
      <c r="AC24" s="73"/>
      <c r="AD24" s="73"/>
      <c r="AE24" s="73"/>
      <c r="AF24" s="73"/>
      <c r="AG24" s="73"/>
      <c r="AH24" s="73"/>
      <c r="AI24" s="73"/>
    </row>
    <row r="25" spans="2:41" ht="15">
      <c r="C25" s="28" t="s">
        <v>28</v>
      </c>
      <c r="D25" s="36" t="s">
        <v>29</v>
      </c>
      <c r="E25" s="22">
        <v>2012</v>
      </c>
      <c r="F25" s="32">
        <f>('DATA Linecap and AF'!E10+'DATA Linecap and AF'!E11)*8760*3.6*10^-3</f>
        <v>18.448559999999997</v>
      </c>
      <c r="G25" s="163">
        <f>'DATA Linecap and AF'!E14*8760*3.6*10^-3</f>
        <v>51.71904</v>
      </c>
      <c r="H25" s="60" t="s">
        <v>43</v>
      </c>
      <c r="I25" s="28" t="str">
        <f>AVA!$D$14</f>
        <v>EXPELC-DKDE</v>
      </c>
      <c r="J25" s="26"/>
      <c r="K25" s="26"/>
      <c r="L25" s="26"/>
      <c r="M25" s="26"/>
      <c r="N25" s="26"/>
      <c r="O25" s="26"/>
      <c r="P25" s="26"/>
      <c r="Q25" s="26"/>
      <c r="R25" s="26"/>
      <c r="S25" s="26"/>
      <c r="T25" s="26"/>
      <c r="U25" s="26"/>
    </row>
    <row r="26" spans="2:41" ht="15">
      <c r="C26" s="12" t="s">
        <v>28</v>
      </c>
      <c r="D26" s="34" t="s">
        <v>29</v>
      </c>
      <c r="E26" s="22">
        <v>2012</v>
      </c>
      <c r="F26" s="32"/>
      <c r="G26" s="32">
        <f>'DATA Linecap and AF'!F15*8760*3.6*10^-3</f>
        <v>0</v>
      </c>
      <c r="H26" s="60" t="s">
        <v>43</v>
      </c>
      <c r="I26" s="28" t="str">
        <f>AVA!$D$15</f>
        <v>IMPELC-DKNL</v>
      </c>
      <c r="J26" s="26"/>
      <c r="M26" s="32"/>
      <c r="N26" s="32"/>
      <c r="Q26" s="26"/>
      <c r="R26" s="26"/>
      <c r="S26" s="26"/>
      <c r="T26" s="26"/>
      <c r="U26" s="26"/>
    </row>
    <row r="27" spans="2:41" ht="15">
      <c r="C27" s="28" t="s">
        <v>28</v>
      </c>
      <c r="D27" s="36" t="s">
        <v>29</v>
      </c>
      <c r="E27" s="29">
        <v>2012</v>
      </c>
      <c r="F27" s="32"/>
      <c r="G27" s="32">
        <f>'DATA Linecap and AF'!E15*8760*3.6*10^-3</f>
        <v>0</v>
      </c>
      <c r="H27" s="60" t="s">
        <v>43</v>
      </c>
      <c r="I27" s="28" t="str">
        <f>AVA!$D$16</f>
        <v>EXPELC-DKNL</v>
      </c>
      <c r="J27" s="26"/>
      <c r="K27" s="26"/>
      <c r="L27" s="26"/>
      <c r="M27" s="26"/>
      <c r="N27" s="26"/>
      <c r="O27" s="26"/>
      <c r="P27" s="26"/>
      <c r="Q27" s="26"/>
      <c r="R27" s="26"/>
      <c r="S27" s="26"/>
      <c r="T27" s="26"/>
      <c r="U27" s="26"/>
    </row>
    <row r="28" spans="2:41" ht="15">
      <c r="C28" s="28" t="s">
        <v>28</v>
      </c>
      <c r="D28" s="36" t="s">
        <v>29</v>
      </c>
      <c r="E28" s="29">
        <v>2012</v>
      </c>
      <c r="F28" s="32"/>
      <c r="G28" s="32">
        <v>0</v>
      </c>
      <c r="H28" s="60" t="s">
        <v>43</v>
      </c>
      <c r="I28" s="28" t="str">
        <f>AVA!$D$17</f>
        <v>IMPELC-DKUK</v>
      </c>
      <c r="J28" s="26"/>
      <c r="K28" s="26"/>
      <c r="L28" s="26"/>
      <c r="M28" s="26"/>
      <c r="N28" s="26"/>
      <c r="O28" s="26"/>
      <c r="P28" s="26"/>
      <c r="Q28" s="26"/>
      <c r="R28" s="26"/>
      <c r="S28" s="26"/>
      <c r="T28" s="26"/>
      <c r="U28" s="26"/>
    </row>
    <row r="29" spans="2:41" ht="15">
      <c r="B29" s="24"/>
      <c r="C29" s="23" t="s">
        <v>28</v>
      </c>
      <c r="D29" s="35" t="s">
        <v>29</v>
      </c>
      <c r="E29" s="25">
        <v>2012</v>
      </c>
      <c r="F29" s="33"/>
      <c r="G29" s="33">
        <v>0</v>
      </c>
      <c r="H29" s="61" t="s">
        <v>43</v>
      </c>
      <c r="I29" s="23" t="str">
        <f>AVA!$D$18</f>
        <v>EXPELC-DKUK</v>
      </c>
      <c r="J29" s="26"/>
      <c r="K29" s="26"/>
      <c r="L29" s="26"/>
      <c r="M29" s="26"/>
      <c r="N29" s="26"/>
      <c r="O29" s="26"/>
      <c r="P29" s="26"/>
      <c r="Q29" s="26"/>
      <c r="R29" s="26"/>
      <c r="S29" s="26"/>
      <c r="T29" s="26"/>
      <c r="U29" s="26"/>
    </row>
    <row r="30" spans="2:41" ht="15">
      <c r="C30" s="12" t="s">
        <v>28</v>
      </c>
      <c r="D30" s="34" t="s">
        <v>29</v>
      </c>
      <c r="E30" s="22">
        <v>2015</v>
      </c>
      <c r="F30" s="32"/>
      <c r="G30" s="163">
        <f>'DATA Linecap and AF'!J12*8760*3.6*10^-3</f>
        <v>52.181567999999999</v>
      </c>
      <c r="H30" s="60" t="s">
        <v>43</v>
      </c>
      <c r="I30" s="28" t="str">
        <f>AVA!$D$9</f>
        <v>IMPELC-DKNO</v>
      </c>
      <c r="J30" s="26"/>
      <c r="K30" s="26"/>
      <c r="L30" s="26"/>
      <c r="M30" s="26"/>
      <c r="N30" s="26"/>
      <c r="O30" s="26"/>
      <c r="P30" s="26"/>
      <c r="Q30" s="26"/>
      <c r="R30" s="26"/>
      <c r="S30" s="26"/>
      <c r="T30" s="26"/>
      <c r="U30" s="26"/>
    </row>
    <row r="31" spans="2:41" ht="15">
      <c r="C31" s="12" t="s">
        <v>28</v>
      </c>
      <c r="D31" s="34" t="s">
        <v>29</v>
      </c>
      <c r="E31" s="22">
        <v>2015</v>
      </c>
      <c r="F31" s="32"/>
      <c r="G31" s="163">
        <f>'DATA Linecap and AF'!I12*8760*3.6*10^-3</f>
        <v>52.181567999999999</v>
      </c>
      <c r="H31" s="60" t="s">
        <v>43</v>
      </c>
      <c r="I31" s="28" t="str">
        <f>AVA!$D$10</f>
        <v>EXPELC-DKNO</v>
      </c>
      <c r="J31" s="26"/>
      <c r="K31" s="26"/>
      <c r="L31" s="26"/>
      <c r="M31" s="26"/>
      <c r="N31" s="26"/>
      <c r="O31" s="26"/>
      <c r="P31" s="26"/>
      <c r="Q31" s="26"/>
      <c r="R31" s="26"/>
      <c r="S31" s="26"/>
      <c r="T31" s="26"/>
      <c r="U31" s="26"/>
    </row>
    <row r="32" spans="2:41" ht="15">
      <c r="C32" s="12" t="s">
        <v>28</v>
      </c>
      <c r="D32" s="34" t="s">
        <v>29</v>
      </c>
      <c r="E32" s="22">
        <v>2015</v>
      </c>
      <c r="F32" s="32">
        <f>'DATA Linecap and AF'!J9*8760*3.6*10^-3</f>
        <v>40.9968</v>
      </c>
      <c r="G32" s="32">
        <f>'DATA Linecap and AF'!J13*8760*3.6*10^-3</f>
        <v>21.444479999999999</v>
      </c>
      <c r="H32" s="60" t="s">
        <v>43</v>
      </c>
      <c r="I32" s="28" t="str">
        <f>AVA!$D$11</f>
        <v>IMPELC-DKSE</v>
      </c>
      <c r="J32" s="26"/>
      <c r="K32" s="26"/>
      <c r="L32" s="26"/>
      <c r="M32" s="26"/>
      <c r="N32" s="26"/>
      <c r="O32" s="26"/>
      <c r="P32" s="26"/>
      <c r="Q32" s="26"/>
      <c r="R32" s="26"/>
      <c r="S32" s="26"/>
      <c r="T32" s="26"/>
      <c r="U32" s="26"/>
    </row>
    <row r="33" spans="2:21" ht="15">
      <c r="C33" s="12" t="s">
        <v>28</v>
      </c>
      <c r="D33" s="34" t="s">
        <v>29</v>
      </c>
      <c r="E33" s="22">
        <v>2015</v>
      </c>
      <c r="F33" s="32">
        <f>'DATA Linecap and AF'!I9*8760*3.6*10^-3</f>
        <v>53.611200000000004</v>
      </c>
      <c r="G33" s="32">
        <f>'DATA Linecap and AF'!I13*8760*3.6*10^-3</f>
        <v>23.336639999999996</v>
      </c>
      <c r="H33" s="60" t="s">
        <v>43</v>
      </c>
      <c r="I33" s="28" t="str">
        <f>AVA!$D$12</f>
        <v>EXPELC-DKSE</v>
      </c>
      <c r="J33" s="26"/>
      <c r="K33" s="26"/>
      <c r="L33" s="26"/>
      <c r="M33" s="26"/>
      <c r="N33" s="26"/>
      <c r="O33" s="26"/>
      <c r="P33" s="26"/>
      <c r="Q33" s="26"/>
      <c r="R33" s="26"/>
      <c r="S33" s="26"/>
      <c r="T33" s="26"/>
      <c r="U33" s="26"/>
    </row>
    <row r="34" spans="2:21" ht="15">
      <c r="C34" s="12" t="s">
        <v>28</v>
      </c>
      <c r="D34" s="34" t="s">
        <v>29</v>
      </c>
      <c r="E34" s="22">
        <v>2015</v>
      </c>
      <c r="F34" s="32">
        <f>('DATA Linecap and AF'!J10+'DATA Linecap and AF'!J11)*8760*3.6*10^-3</f>
        <v>18.921600000000002</v>
      </c>
      <c r="G34" s="32">
        <f>'DATA Linecap and AF'!J14*8760*3.6*10^-3</f>
        <v>47.304000000000002</v>
      </c>
      <c r="H34" s="60" t="s">
        <v>43</v>
      </c>
      <c r="I34" s="28" t="str">
        <f>AVA!$D$13</f>
        <v>IMPELC-DKDE</v>
      </c>
      <c r="J34" s="26"/>
      <c r="K34" s="26"/>
      <c r="L34" s="26"/>
      <c r="M34" s="26"/>
      <c r="N34" s="26"/>
      <c r="O34" s="26"/>
      <c r="P34" s="26"/>
      <c r="Q34" s="26"/>
      <c r="R34" s="26"/>
      <c r="S34" s="26"/>
      <c r="T34" s="26"/>
      <c r="U34" s="26"/>
    </row>
    <row r="35" spans="2:21" ht="15">
      <c r="C35" s="28" t="s">
        <v>28</v>
      </c>
      <c r="D35" s="36" t="s">
        <v>29</v>
      </c>
      <c r="E35" s="29">
        <v>2015</v>
      </c>
      <c r="F35" s="32">
        <f>('DATA Linecap and AF'!I10+'DATA Linecap and AF'!I11)*8760*3.6*10^-3</f>
        <v>18.60624</v>
      </c>
      <c r="G35" s="32">
        <f>'DATA Linecap and AF'!I14*8760*3.6*10^-3</f>
        <v>51.71904</v>
      </c>
      <c r="H35" s="60" t="s">
        <v>43</v>
      </c>
      <c r="I35" s="28" t="str">
        <f>AVA!$D$14</f>
        <v>EXPELC-DKDE</v>
      </c>
      <c r="J35" s="26"/>
      <c r="K35" s="26"/>
      <c r="L35" s="26"/>
      <c r="M35" s="26"/>
      <c r="N35" s="26"/>
      <c r="O35" s="26"/>
      <c r="P35" s="26"/>
      <c r="Q35" s="26"/>
      <c r="R35" s="26"/>
      <c r="S35" s="26"/>
      <c r="T35" s="26"/>
      <c r="U35" s="26"/>
    </row>
    <row r="36" spans="2:21" ht="15">
      <c r="C36" s="12" t="s">
        <v>28</v>
      </c>
      <c r="D36" s="34" t="s">
        <v>29</v>
      </c>
      <c r="E36" s="29">
        <v>2015</v>
      </c>
      <c r="F36" s="32"/>
      <c r="G36" s="32">
        <f>'DATA Linecap and AF'!J15*8760*3.6*10^-3</f>
        <v>0</v>
      </c>
      <c r="H36" s="60" t="s">
        <v>43</v>
      </c>
      <c r="I36" s="28" t="str">
        <f>AVA!$D$15</f>
        <v>IMPELC-DKNL</v>
      </c>
      <c r="J36" s="26"/>
      <c r="M36" s="32"/>
      <c r="N36" s="32"/>
      <c r="Q36" s="26"/>
      <c r="R36" s="26"/>
      <c r="S36" s="26"/>
      <c r="T36" s="26"/>
      <c r="U36" s="26"/>
    </row>
    <row r="37" spans="2:21" ht="15">
      <c r="C37" s="28" t="s">
        <v>28</v>
      </c>
      <c r="D37" s="36" t="s">
        <v>29</v>
      </c>
      <c r="E37" s="29">
        <v>2015</v>
      </c>
      <c r="F37" s="32"/>
      <c r="G37" s="32">
        <f>'DATA Linecap and AF'!I15*8760*3.6*10^-3</f>
        <v>0</v>
      </c>
      <c r="H37" s="60" t="s">
        <v>43</v>
      </c>
      <c r="I37" s="28" t="str">
        <f>AVA!$D$16</f>
        <v>EXPELC-DKNL</v>
      </c>
      <c r="J37" s="26"/>
      <c r="K37" s="26"/>
      <c r="L37" s="26"/>
      <c r="M37" s="26"/>
      <c r="N37" s="26"/>
      <c r="O37" s="26"/>
      <c r="P37" s="26"/>
      <c r="Q37" s="26"/>
      <c r="R37" s="26"/>
      <c r="S37" s="26"/>
      <c r="T37" s="26"/>
      <c r="U37" s="26"/>
    </row>
    <row r="38" spans="2:21" ht="15">
      <c r="C38" s="28" t="s">
        <v>28</v>
      </c>
      <c r="D38" s="36" t="s">
        <v>29</v>
      </c>
      <c r="E38" s="29">
        <v>2015</v>
      </c>
      <c r="F38" s="32"/>
      <c r="G38" s="32">
        <v>0</v>
      </c>
      <c r="H38" s="60" t="s">
        <v>43</v>
      </c>
      <c r="I38" s="28" t="str">
        <f>AVA!$D$17</f>
        <v>IMPELC-DKUK</v>
      </c>
      <c r="J38" s="26"/>
      <c r="K38" s="26"/>
      <c r="L38" s="26"/>
      <c r="M38" s="26"/>
      <c r="N38" s="26"/>
      <c r="O38" s="26"/>
      <c r="P38" s="26"/>
      <c r="Q38" s="26"/>
      <c r="R38" s="26"/>
      <c r="S38" s="26"/>
      <c r="T38" s="26"/>
      <c r="U38" s="26"/>
    </row>
    <row r="39" spans="2:21" ht="15">
      <c r="B39" s="24"/>
      <c r="C39" s="23" t="s">
        <v>28</v>
      </c>
      <c r="D39" s="35" t="s">
        <v>29</v>
      </c>
      <c r="E39" s="25">
        <v>2015</v>
      </c>
      <c r="F39" s="33"/>
      <c r="G39" s="33">
        <v>0</v>
      </c>
      <c r="H39" s="61" t="s">
        <v>43</v>
      </c>
      <c r="I39" s="23" t="str">
        <f>AVA!$D$18</f>
        <v>EXPELC-DKUK</v>
      </c>
      <c r="J39" s="26"/>
      <c r="K39" s="26"/>
      <c r="L39" s="26"/>
      <c r="M39" s="26"/>
      <c r="N39" s="26"/>
      <c r="O39" s="26"/>
      <c r="P39" s="26"/>
      <c r="Q39" s="26"/>
      <c r="R39" s="26"/>
      <c r="S39" s="26"/>
      <c r="T39" s="26"/>
      <c r="U39" s="26"/>
    </row>
    <row r="40" spans="2:21" ht="15">
      <c r="C40" s="12" t="s">
        <v>28</v>
      </c>
      <c r="D40" s="34" t="s">
        <v>29</v>
      </c>
      <c r="E40" s="22">
        <v>2020</v>
      </c>
      <c r="F40" s="32"/>
      <c r="G40" s="32">
        <f>'DATA Linecap and AF'!P12*8760*3.6*10^-3</f>
        <v>51.466752</v>
      </c>
      <c r="H40" s="60" t="s">
        <v>43</v>
      </c>
      <c r="I40" s="28" t="str">
        <f>AVA!$D$9</f>
        <v>IMPELC-DKNO</v>
      </c>
      <c r="J40" s="26"/>
      <c r="K40" s="26"/>
      <c r="L40" s="26"/>
      <c r="M40" s="26"/>
      <c r="N40" s="26"/>
      <c r="O40" s="26"/>
      <c r="P40" s="26"/>
      <c r="Q40" s="26"/>
      <c r="R40" s="26"/>
      <c r="S40" s="26"/>
      <c r="T40" s="26"/>
      <c r="U40" s="26"/>
    </row>
    <row r="41" spans="2:21" ht="15">
      <c r="C41" s="12" t="s">
        <v>28</v>
      </c>
      <c r="D41" s="34" t="s">
        <v>29</v>
      </c>
      <c r="E41" s="29">
        <v>2020</v>
      </c>
      <c r="F41" s="32"/>
      <c r="G41" s="32">
        <f>'DATA Linecap and AF'!O12*8760*3.6*10^-3</f>
        <v>51.466752</v>
      </c>
      <c r="H41" s="60" t="s">
        <v>43</v>
      </c>
      <c r="I41" s="28" t="str">
        <f>AVA!$D$10</f>
        <v>EXPELC-DKNO</v>
      </c>
      <c r="J41" s="26"/>
      <c r="K41" s="26"/>
      <c r="L41" s="26"/>
      <c r="M41" s="26"/>
      <c r="N41" s="26"/>
      <c r="O41" s="26"/>
      <c r="P41" s="26"/>
      <c r="Q41" s="26"/>
      <c r="R41" s="26"/>
      <c r="S41" s="26"/>
      <c r="T41" s="26"/>
      <c r="U41" s="26"/>
    </row>
    <row r="42" spans="2:21" ht="15">
      <c r="C42" s="12" t="s">
        <v>28</v>
      </c>
      <c r="D42" s="34" t="s">
        <v>29</v>
      </c>
      <c r="E42" s="29">
        <v>2020</v>
      </c>
      <c r="F42" s="32">
        <f>'DATA Linecap and AF'!P9*8760*3.6*10^-3</f>
        <v>40.9968</v>
      </c>
      <c r="G42" s="32">
        <f>'DATA Linecap and AF'!P13*8760*3.6*10^-3</f>
        <v>21.444479999999999</v>
      </c>
      <c r="H42" s="60" t="s">
        <v>43</v>
      </c>
      <c r="I42" s="28" t="str">
        <f>AVA!$D$11</f>
        <v>IMPELC-DKSE</v>
      </c>
      <c r="J42" s="26"/>
      <c r="K42" s="26"/>
      <c r="L42" s="26"/>
      <c r="M42" s="26"/>
      <c r="N42" s="26"/>
      <c r="O42" s="26"/>
      <c r="P42" s="26"/>
      <c r="Q42" s="26"/>
      <c r="R42" s="26"/>
      <c r="S42" s="26"/>
      <c r="T42" s="26"/>
      <c r="U42" s="26"/>
    </row>
    <row r="43" spans="2:21" ht="15">
      <c r="C43" s="12" t="s">
        <v>28</v>
      </c>
      <c r="D43" s="34" t="s">
        <v>29</v>
      </c>
      <c r="E43" s="29">
        <v>2020</v>
      </c>
      <c r="F43" s="32">
        <f>'DATA Linecap and AF'!O9*8760*3.6*10^-3</f>
        <v>53.611200000000004</v>
      </c>
      <c r="G43" s="32">
        <f>'DATA Linecap and AF'!O13*8760*3.6*10^-3</f>
        <v>23.336639999999999</v>
      </c>
      <c r="H43" s="60" t="s">
        <v>43</v>
      </c>
      <c r="I43" s="28" t="str">
        <f>AVA!$D$12</f>
        <v>EXPELC-DKSE</v>
      </c>
      <c r="J43" s="26"/>
      <c r="K43" s="26"/>
      <c r="L43" s="26"/>
      <c r="M43" s="26"/>
      <c r="N43" s="26"/>
      <c r="O43" s="26"/>
      <c r="P43" s="26"/>
      <c r="Q43" s="26"/>
      <c r="R43" s="26"/>
      <c r="S43" s="26"/>
      <c r="T43" s="26"/>
      <c r="U43" s="26"/>
    </row>
    <row r="44" spans="2:21" ht="15">
      <c r="C44" s="12" t="s">
        <v>28</v>
      </c>
      <c r="D44" s="34" t="s">
        <v>29</v>
      </c>
      <c r="E44" s="29">
        <v>2020</v>
      </c>
      <c r="F44" s="32">
        <f>('DATA Linecap and AF'!P10+'DATA Linecap and AF'!P11)*8760*3.6*10^-3</f>
        <v>29.013120000000001</v>
      </c>
      <c r="G44" s="32">
        <f>'DATA Linecap and AF'!P14*8760*3.6*10^-3</f>
        <v>59.918400000000005</v>
      </c>
      <c r="H44" s="60" t="s">
        <v>43</v>
      </c>
      <c r="I44" s="28" t="str">
        <f>AVA!$D$13</f>
        <v>IMPELC-DKDE</v>
      </c>
      <c r="J44" s="26"/>
      <c r="K44" s="26"/>
      <c r="L44" s="26"/>
      <c r="M44" s="26"/>
      <c r="N44" s="26"/>
      <c r="O44" s="26"/>
      <c r="P44" s="26"/>
      <c r="Q44" s="26"/>
      <c r="R44" s="26"/>
      <c r="S44" s="26"/>
      <c r="T44" s="26"/>
      <c r="U44" s="26"/>
    </row>
    <row r="45" spans="2:21" ht="15">
      <c r="C45" s="28" t="s">
        <v>28</v>
      </c>
      <c r="D45" s="36" t="s">
        <v>29</v>
      </c>
      <c r="E45" s="29">
        <v>2020</v>
      </c>
      <c r="F45" s="32">
        <f>('DATA Linecap and AF'!O10+'DATA Linecap and AF'!O11)*8760*3.6*10^-3</f>
        <v>28.540080000000003</v>
      </c>
      <c r="G45" s="32">
        <f>'DATA Linecap and AF'!O14*8760*3.6*10^-3</f>
        <v>62.567424000000003</v>
      </c>
      <c r="H45" s="60" t="s">
        <v>43</v>
      </c>
      <c r="I45" s="28" t="str">
        <f>AVA!$D$14</f>
        <v>EXPELC-DKDE</v>
      </c>
      <c r="J45" s="26"/>
      <c r="M45" s="32"/>
      <c r="N45" s="32"/>
      <c r="Q45" s="26"/>
      <c r="R45" s="26"/>
      <c r="S45" s="26"/>
      <c r="T45" s="26"/>
      <c r="U45" s="26"/>
    </row>
    <row r="46" spans="2:21" ht="15">
      <c r="C46" s="12" t="s">
        <v>28</v>
      </c>
      <c r="D46" s="34" t="s">
        <v>29</v>
      </c>
      <c r="E46" s="29">
        <v>2020</v>
      </c>
      <c r="F46" s="32"/>
      <c r="G46" s="70">
        <f>'DATA Linecap and AF'!P15*8760*3.6*10^-3</f>
        <v>13.24512</v>
      </c>
      <c r="H46" s="60" t="s">
        <v>43</v>
      </c>
      <c r="I46" s="28" t="str">
        <f>AVA!$D$15</f>
        <v>IMPELC-DKNL</v>
      </c>
      <c r="J46" s="26"/>
      <c r="M46" s="32"/>
      <c r="N46" s="32"/>
      <c r="Q46" s="26"/>
      <c r="R46" s="26"/>
      <c r="S46" s="26"/>
      <c r="T46" s="26"/>
      <c r="U46" s="26"/>
    </row>
    <row r="47" spans="2:21" ht="15">
      <c r="C47" s="28" t="s">
        <v>28</v>
      </c>
      <c r="D47" s="36" t="s">
        <v>29</v>
      </c>
      <c r="E47" s="29">
        <v>2020</v>
      </c>
      <c r="F47" s="32"/>
      <c r="G47" s="70">
        <f>'DATA Linecap and AF'!O15*8760*3.6*10^-3</f>
        <v>13.24512</v>
      </c>
      <c r="H47" s="60" t="s">
        <v>43</v>
      </c>
      <c r="I47" s="28" t="str">
        <f>AVA!$D$16</f>
        <v>EXPELC-DKNL</v>
      </c>
      <c r="J47" s="26"/>
      <c r="K47" s="26"/>
      <c r="L47" s="26"/>
      <c r="M47" s="26"/>
      <c r="N47" s="26"/>
      <c r="O47" s="26"/>
      <c r="P47" s="26"/>
      <c r="Q47" s="26"/>
      <c r="R47" s="26"/>
      <c r="S47" s="26"/>
      <c r="T47" s="26"/>
      <c r="U47" s="26"/>
    </row>
    <row r="48" spans="2:21" ht="15">
      <c r="C48" s="28" t="s">
        <v>28</v>
      </c>
      <c r="D48" s="36" t="s">
        <v>29</v>
      </c>
      <c r="E48" s="29">
        <v>2020</v>
      </c>
      <c r="F48" s="32"/>
      <c r="G48" s="32">
        <f>'DATA Linecap and AF'!T7*8760*3.6*10^-3</f>
        <v>0</v>
      </c>
      <c r="H48" s="60" t="s">
        <v>43</v>
      </c>
      <c r="I48" s="28" t="str">
        <f>AVA!$D$17</f>
        <v>IMPELC-DKUK</v>
      </c>
      <c r="J48" s="26"/>
      <c r="M48" s="32"/>
      <c r="N48" s="32"/>
      <c r="Q48" s="26"/>
      <c r="R48" s="26"/>
      <c r="S48" s="26"/>
      <c r="T48" s="26"/>
      <c r="U48" s="26"/>
    </row>
    <row r="49" spans="2:21" ht="15">
      <c r="B49" s="24"/>
      <c r="C49" s="23" t="s">
        <v>28</v>
      </c>
      <c r="D49" s="35" t="s">
        <v>29</v>
      </c>
      <c r="E49" s="25">
        <v>2020</v>
      </c>
      <c r="F49" s="33"/>
      <c r="G49" s="33">
        <v>0</v>
      </c>
      <c r="H49" s="61" t="s">
        <v>43</v>
      </c>
      <c r="I49" s="23" t="str">
        <f>AVA!$D$18</f>
        <v>EXPELC-DKUK</v>
      </c>
      <c r="J49" s="26"/>
      <c r="M49" s="32"/>
      <c r="N49" s="32"/>
      <c r="Q49" s="26"/>
      <c r="R49" s="26"/>
      <c r="S49" s="26"/>
      <c r="T49" s="26"/>
      <c r="U49" s="26"/>
    </row>
    <row r="50" spans="2:21" ht="15">
      <c r="C50" s="12" t="s">
        <v>28</v>
      </c>
      <c r="D50" s="34" t="s">
        <v>29</v>
      </c>
      <c r="E50" s="22">
        <v>2025</v>
      </c>
      <c r="F50" s="32"/>
      <c r="G50" s="32">
        <f>'DATA Linecap and AF'!T12*8760*3.6*10^-3</f>
        <v>51.466752</v>
      </c>
      <c r="H50" s="60" t="s">
        <v>43</v>
      </c>
      <c r="I50" s="28" t="str">
        <f>AVA!$D$9</f>
        <v>IMPELC-DKNO</v>
      </c>
      <c r="J50" s="26"/>
      <c r="M50" s="32"/>
      <c r="N50" s="32"/>
      <c r="Q50" s="26"/>
      <c r="R50" s="26"/>
      <c r="S50" s="26"/>
      <c r="T50" s="26"/>
      <c r="U50" s="26"/>
    </row>
    <row r="51" spans="2:21" ht="15">
      <c r="C51" s="12" t="s">
        <v>28</v>
      </c>
      <c r="D51" s="34" t="s">
        <v>29</v>
      </c>
      <c r="E51" s="22">
        <v>2025</v>
      </c>
      <c r="F51" s="32"/>
      <c r="G51" s="32">
        <f>'DATA Linecap and AF'!S12*8760*3.6*10^-3</f>
        <v>51.466752</v>
      </c>
      <c r="H51" s="60" t="s">
        <v>43</v>
      </c>
      <c r="I51" s="28" t="str">
        <f>AVA!$D$10</f>
        <v>EXPELC-DKNO</v>
      </c>
      <c r="J51" s="26"/>
      <c r="M51" s="32"/>
      <c r="N51" s="387"/>
      <c r="Q51" s="26"/>
      <c r="R51" s="26"/>
      <c r="S51" s="26"/>
      <c r="T51" s="26"/>
      <c r="U51" s="26"/>
    </row>
    <row r="52" spans="2:21" ht="15">
      <c r="C52" s="12" t="s">
        <v>28</v>
      </c>
      <c r="D52" s="34" t="s">
        <v>29</v>
      </c>
      <c r="E52" s="22">
        <v>2025</v>
      </c>
      <c r="F52" s="32">
        <f>'DATA Linecap and AF'!T9*8760*3.6*10^-3</f>
        <v>40.9968</v>
      </c>
      <c r="G52" s="32">
        <f>'DATA Linecap and AF'!T13*8760*3.6*10^-3</f>
        <v>21.444479999999999</v>
      </c>
      <c r="H52" s="60" t="s">
        <v>43</v>
      </c>
      <c r="I52" s="28" t="str">
        <f>AVA!$D$11</f>
        <v>IMPELC-DKSE</v>
      </c>
      <c r="J52" s="26"/>
      <c r="M52" s="32"/>
      <c r="N52" s="387"/>
      <c r="Q52" s="26"/>
      <c r="R52" s="26"/>
      <c r="S52" s="26"/>
      <c r="T52" s="26"/>
      <c r="U52" s="26"/>
    </row>
    <row r="53" spans="2:21" ht="15">
      <c r="C53" s="12" t="s">
        <v>28</v>
      </c>
      <c r="D53" s="34" t="s">
        <v>29</v>
      </c>
      <c r="E53" s="22">
        <v>2025</v>
      </c>
      <c r="F53" s="32">
        <f>'DATA Linecap and AF'!S9*8760*3.6*10^-3</f>
        <v>53.611200000000004</v>
      </c>
      <c r="G53" s="32">
        <f>'DATA Linecap and AF'!S13*8760*3.6*10^-3</f>
        <v>23.336639999999999</v>
      </c>
      <c r="H53" s="60" t="s">
        <v>43</v>
      </c>
      <c r="I53" s="28" t="str">
        <f>AVA!$D$12</f>
        <v>EXPELC-DKSE</v>
      </c>
      <c r="J53" s="26"/>
      <c r="M53" s="32"/>
      <c r="N53" s="32"/>
      <c r="Q53" s="26"/>
      <c r="R53" s="26"/>
      <c r="S53" s="26"/>
      <c r="T53" s="26"/>
      <c r="U53" s="26"/>
    </row>
    <row r="54" spans="2:21" ht="15">
      <c r="C54" s="12" t="s">
        <v>28</v>
      </c>
      <c r="D54" s="34" t="s">
        <v>29</v>
      </c>
      <c r="E54" s="22">
        <v>2025</v>
      </c>
      <c r="F54" s="32">
        <f>('DATA Linecap and AF'!T10+'DATA Linecap and AF'!T11)*8760*3.6*10^-3</f>
        <v>31.536000000000001</v>
      </c>
      <c r="G54" s="70">
        <f>'DATA Linecap and AF'!T14*8760*3.6*10^-3</f>
        <v>110.376</v>
      </c>
      <c r="H54" s="60" t="s">
        <v>43</v>
      </c>
      <c r="I54" s="28" t="str">
        <f>AVA!$D$13</f>
        <v>IMPELC-DKDE</v>
      </c>
      <c r="J54" s="26"/>
      <c r="M54" s="32"/>
      <c r="N54" s="32"/>
      <c r="Q54" s="26"/>
      <c r="R54" s="26"/>
      <c r="S54" s="26"/>
      <c r="T54" s="26"/>
      <c r="U54" s="26"/>
    </row>
    <row r="55" spans="2:21" ht="15">
      <c r="C55" s="28" t="s">
        <v>28</v>
      </c>
      <c r="D55" s="36" t="s">
        <v>29</v>
      </c>
      <c r="E55" s="22">
        <v>2025</v>
      </c>
      <c r="F55" s="32">
        <f>('DATA Linecap and AF'!S10+'DATA Linecap and AF'!S11)*8760*3.6*10^-3</f>
        <v>31.062960000000004</v>
      </c>
      <c r="G55" s="70">
        <f>'DATA Linecap and AF'!S14*8760*3.6*10^-3</f>
        <v>110.376</v>
      </c>
      <c r="H55" s="60" t="s">
        <v>43</v>
      </c>
      <c r="I55" s="28" t="str">
        <f>AVA!$D$14</f>
        <v>EXPELC-DKDE</v>
      </c>
      <c r="J55" s="26"/>
      <c r="M55" s="32"/>
      <c r="N55" s="32"/>
      <c r="Q55" s="26"/>
      <c r="R55" s="26"/>
      <c r="S55" s="26"/>
      <c r="T55" s="26"/>
      <c r="U55" s="26"/>
    </row>
    <row r="56" spans="2:21" ht="15">
      <c r="C56" s="12" t="s">
        <v>28</v>
      </c>
      <c r="D56" s="34" t="s">
        <v>29</v>
      </c>
      <c r="E56" s="22">
        <v>2025</v>
      </c>
      <c r="F56" s="32"/>
      <c r="G56" s="32">
        <f>'DATA Linecap and AF'!T15*8760*3.6*10^-3</f>
        <v>22.075200000000002</v>
      </c>
      <c r="H56" s="60" t="s">
        <v>43</v>
      </c>
      <c r="I56" s="28" t="str">
        <f>AVA!$D$15</f>
        <v>IMPELC-DKNL</v>
      </c>
      <c r="J56" s="26"/>
      <c r="M56" s="32"/>
      <c r="N56" s="32"/>
      <c r="Q56" s="26"/>
      <c r="R56" s="26"/>
      <c r="S56" s="26"/>
      <c r="T56" s="26"/>
      <c r="U56" s="26"/>
    </row>
    <row r="57" spans="2:21" ht="15">
      <c r="C57" s="28" t="s">
        <v>28</v>
      </c>
      <c r="D57" s="36" t="s">
        <v>29</v>
      </c>
      <c r="E57" s="29">
        <v>2025</v>
      </c>
      <c r="F57" s="32"/>
      <c r="G57" s="32">
        <f>'DATA Linecap and AF'!S15*8760*3.6*10^-3</f>
        <v>22.075200000000002</v>
      </c>
      <c r="H57" s="60" t="s">
        <v>43</v>
      </c>
      <c r="I57" s="28" t="str">
        <f>AVA!$D$16</f>
        <v>EXPELC-DKNL</v>
      </c>
      <c r="J57" s="26"/>
      <c r="K57" s="26"/>
      <c r="L57" s="26"/>
      <c r="M57" s="26"/>
      <c r="N57" s="26"/>
      <c r="O57" s="26"/>
      <c r="P57" s="26"/>
      <c r="Q57" s="26"/>
      <c r="R57" s="26"/>
      <c r="S57" s="26"/>
      <c r="T57" s="26"/>
      <c r="U57" s="26"/>
    </row>
    <row r="58" spans="2:21" ht="15">
      <c r="C58" s="28" t="s">
        <v>28</v>
      </c>
      <c r="D58" s="36" t="s">
        <v>29</v>
      </c>
      <c r="E58" s="29">
        <v>2025</v>
      </c>
      <c r="F58" s="32"/>
      <c r="G58" s="32">
        <f>'DATA Linecap and AF'!T17*8760*3.6*10^-3</f>
        <v>44.150400000000005</v>
      </c>
      <c r="H58" s="60" t="s">
        <v>43</v>
      </c>
      <c r="I58" s="28" t="str">
        <f>AVA!$D$17</f>
        <v>IMPELC-DKUK</v>
      </c>
      <c r="J58" s="26"/>
      <c r="K58" s="26"/>
      <c r="L58" s="26"/>
      <c r="M58" s="26"/>
      <c r="N58" s="26"/>
      <c r="O58" s="26"/>
      <c r="P58" s="26"/>
      <c r="Q58" s="26"/>
      <c r="R58" s="26"/>
      <c r="S58" s="26"/>
      <c r="T58" s="26"/>
      <c r="U58" s="26"/>
    </row>
    <row r="59" spans="2:21" ht="15">
      <c r="B59" s="24"/>
      <c r="C59" s="23" t="s">
        <v>28</v>
      </c>
      <c r="D59" s="35" t="s">
        <v>29</v>
      </c>
      <c r="E59" s="25">
        <v>2025</v>
      </c>
      <c r="F59" s="33"/>
      <c r="G59" s="33">
        <f>'DATA Linecap and AF'!S17*8760*3.6*10^-3</f>
        <v>44.150400000000005</v>
      </c>
      <c r="H59" s="61" t="s">
        <v>43</v>
      </c>
      <c r="I59" s="23" t="str">
        <f>AVA!$D$18</f>
        <v>EXPELC-DKUK</v>
      </c>
      <c r="J59" s="26"/>
      <c r="K59" s="26"/>
      <c r="L59" s="26"/>
      <c r="M59" s="26"/>
      <c r="N59" s="26"/>
      <c r="O59" s="26"/>
      <c r="P59" s="26"/>
      <c r="Q59" s="26"/>
      <c r="R59" s="26"/>
      <c r="S59" s="26"/>
      <c r="T59" s="26"/>
      <c r="U59" s="26"/>
    </row>
    <row r="60" spans="2:21" ht="15">
      <c r="C60" s="12" t="s">
        <v>28</v>
      </c>
      <c r="D60" s="34" t="s">
        <v>29</v>
      </c>
      <c r="E60" s="22">
        <v>2030</v>
      </c>
      <c r="F60" s="26"/>
      <c r="G60" s="26">
        <f>'DATA Linecap and AF'!V12*8760*3.6*10^-3</f>
        <v>51.466752</v>
      </c>
      <c r="H60" s="60" t="s">
        <v>43</v>
      </c>
      <c r="I60" s="28" t="str">
        <f>AVA!$D$9</f>
        <v>IMPELC-DKNO</v>
      </c>
      <c r="J60" s="26"/>
      <c r="K60" s="26"/>
      <c r="L60" s="26"/>
      <c r="M60" s="26"/>
      <c r="N60" s="26"/>
      <c r="O60" s="26"/>
      <c r="P60" s="26"/>
      <c r="Q60" s="26"/>
      <c r="R60" s="26"/>
      <c r="S60" s="26"/>
      <c r="T60" s="26"/>
      <c r="U60" s="26"/>
    </row>
    <row r="61" spans="2:21" ht="15">
      <c r="C61" s="12" t="s">
        <v>28</v>
      </c>
      <c r="D61" s="34" t="s">
        <v>29</v>
      </c>
      <c r="E61" s="22">
        <v>2030</v>
      </c>
      <c r="G61" s="26">
        <f>'DATA Linecap and AF'!U12*8760*3.6*10^-3</f>
        <v>51.466752</v>
      </c>
      <c r="H61" s="60" t="s">
        <v>43</v>
      </c>
      <c r="I61" s="28" t="str">
        <f>AVA!$D$10</f>
        <v>EXPELC-DKNO</v>
      </c>
      <c r="J61" s="26"/>
      <c r="K61" s="26"/>
      <c r="L61" s="26"/>
      <c r="M61" s="26"/>
      <c r="N61" s="26"/>
      <c r="O61" s="26"/>
      <c r="P61" s="26"/>
      <c r="Q61" s="26"/>
      <c r="R61" s="26"/>
      <c r="S61" s="26"/>
      <c r="T61" s="26"/>
      <c r="U61" s="26"/>
    </row>
    <row r="62" spans="2:21" ht="15">
      <c r="C62" s="12" t="s">
        <v>28</v>
      </c>
      <c r="D62" s="34" t="s">
        <v>29</v>
      </c>
      <c r="E62" s="22">
        <v>2030</v>
      </c>
      <c r="F62" s="26">
        <f>'DATA Linecap and AF'!V9*8760*3.6*10^-3</f>
        <v>40.9968</v>
      </c>
      <c r="G62" s="26">
        <f>'DATA Linecap and AF'!V13*8760*3.6*10^-3</f>
        <v>21.444479999999999</v>
      </c>
      <c r="H62" s="60" t="s">
        <v>43</v>
      </c>
      <c r="I62" s="28" t="str">
        <f>AVA!$D$11</f>
        <v>IMPELC-DKSE</v>
      </c>
      <c r="J62" s="26"/>
      <c r="K62" s="26"/>
      <c r="L62" s="26"/>
      <c r="M62" s="26"/>
      <c r="N62" s="26"/>
      <c r="O62" s="26"/>
      <c r="P62" s="26"/>
      <c r="Q62" s="26"/>
      <c r="R62" s="26"/>
      <c r="S62" s="26"/>
      <c r="T62" s="26"/>
      <c r="U62" s="26"/>
    </row>
    <row r="63" spans="2:21" ht="15">
      <c r="C63" s="12" t="s">
        <v>28</v>
      </c>
      <c r="D63" s="34" t="s">
        <v>29</v>
      </c>
      <c r="E63" s="22">
        <v>2030</v>
      </c>
      <c r="F63" s="26">
        <f>'DATA Linecap and AF'!U9*8760*3.6*10^-3</f>
        <v>53.611200000000004</v>
      </c>
      <c r="G63" s="26">
        <f>'DATA Linecap and AF'!U13*8760*3.6*10^-3</f>
        <v>23.336639999999999</v>
      </c>
      <c r="H63" s="60" t="s">
        <v>43</v>
      </c>
      <c r="I63" s="28" t="str">
        <f>AVA!$D$12</f>
        <v>EXPELC-DKSE</v>
      </c>
      <c r="J63" s="26"/>
      <c r="K63" s="26"/>
      <c r="L63" s="26"/>
      <c r="M63" s="26"/>
      <c r="N63" s="26"/>
      <c r="O63" s="26"/>
      <c r="P63" s="26"/>
      <c r="Q63" s="26"/>
      <c r="R63" s="26"/>
      <c r="S63" s="26"/>
      <c r="T63" s="26"/>
      <c r="U63" s="26"/>
    </row>
    <row r="64" spans="2:21" ht="15">
      <c r="C64" s="12" t="s">
        <v>28</v>
      </c>
      <c r="D64" s="34" t="s">
        <v>29</v>
      </c>
      <c r="E64" s="22">
        <v>2030</v>
      </c>
      <c r="F64" s="26">
        <f>('DATA Linecap and AF'!V10+'DATA Linecap and AF'!V11)*8760*3.6*10^-3</f>
        <v>31.536000000000001</v>
      </c>
      <c r="G64" s="26">
        <f>'DATA Linecap and AF'!V14*8760*3.6*10^-3</f>
        <v>110.376</v>
      </c>
      <c r="H64" s="60" t="s">
        <v>43</v>
      </c>
      <c r="I64" s="28" t="str">
        <f>AVA!$D$13</f>
        <v>IMPELC-DKDE</v>
      </c>
      <c r="J64" s="26"/>
      <c r="K64" s="26"/>
      <c r="L64" s="26"/>
      <c r="M64" s="26"/>
      <c r="N64" s="26"/>
      <c r="O64" s="26"/>
      <c r="P64" s="26"/>
      <c r="Q64" s="26"/>
      <c r="R64" s="26"/>
      <c r="S64" s="26"/>
      <c r="T64" s="26"/>
      <c r="U64" s="26"/>
    </row>
    <row r="65" spans="2:22" ht="15">
      <c r="C65" s="28" t="s">
        <v>28</v>
      </c>
      <c r="D65" s="36" t="s">
        <v>29</v>
      </c>
      <c r="E65" s="22">
        <v>2030</v>
      </c>
      <c r="F65" s="26">
        <f>('DATA Linecap and AF'!U10+'DATA Linecap and AF'!U11)*8760*3.6*10^-3</f>
        <v>31.062960000000004</v>
      </c>
      <c r="G65" s="26">
        <f>'DATA Linecap and AF'!U14*8760*3.6*10^-3</f>
        <v>110.376</v>
      </c>
      <c r="H65" s="60" t="s">
        <v>43</v>
      </c>
      <c r="I65" s="28" t="str">
        <f>AVA!$D$14</f>
        <v>EXPELC-DKDE</v>
      </c>
      <c r="J65" s="26"/>
      <c r="K65" s="26"/>
      <c r="L65" s="26"/>
      <c r="M65" s="26"/>
      <c r="N65" s="26"/>
      <c r="O65" s="26"/>
      <c r="P65" s="26"/>
      <c r="Q65" s="26"/>
      <c r="R65" s="26"/>
      <c r="S65" s="26"/>
      <c r="T65" s="26"/>
      <c r="U65" s="26"/>
    </row>
    <row r="66" spans="2:22" ht="15">
      <c r="C66" s="12" t="s">
        <v>28</v>
      </c>
      <c r="D66" s="34" t="s">
        <v>29</v>
      </c>
      <c r="E66" s="22">
        <v>2030</v>
      </c>
      <c r="F66" s="26"/>
      <c r="G66" s="26">
        <f>'DATA Linecap and AF'!V15*8760*3.6*10^-3</f>
        <v>22.075200000000002</v>
      </c>
      <c r="H66" s="60" t="s">
        <v>43</v>
      </c>
      <c r="I66" s="28" t="str">
        <f>AVA!$D$15</f>
        <v>IMPELC-DKNL</v>
      </c>
      <c r="J66" s="26"/>
      <c r="K66" s="26"/>
      <c r="L66" s="26"/>
      <c r="M66" s="26"/>
      <c r="N66" s="26"/>
      <c r="O66" s="26"/>
      <c r="P66" s="26"/>
      <c r="Q66" s="26"/>
      <c r="R66" s="26"/>
      <c r="S66" s="26"/>
      <c r="T66" s="26"/>
      <c r="U66" s="26"/>
      <c r="V66" s="26"/>
    </row>
    <row r="67" spans="2:22" ht="15">
      <c r="C67" s="28" t="s">
        <v>28</v>
      </c>
      <c r="D67" s="36" t="s">
        <v>29</v>
      </c>
      <c r="E67" s="29">
        <v>2030</v>
      </c>
      <c r="F67" s="26"/>
      <c r="G67" s="26">
        <f>'DATA Linecap and AF'!U15*8760*3.6*10^-3</f>
        <v>22.075200000000002</v>
      </c>
      <c r="H67" s="60" t="s">
        <v>43</v>
      </c>
      <c r="I67" s="28" t="str">
        <f>AVA!$D$16</f>
        <v>EXPELC-DKNL</v>
      </c>
      <c r="J67" s="26"/>
      <c r="K67" s="26"/>
      <c r="L67" s="26"/>
      <c r="M67" s="26"/>
      <c r="N67" s="26"/>
      <c r="O67" s="26"/>
      <c r="P67" s="26"/>
      <c r="Q67" s="26"/>
      <c r="R67" s="26"/>
      <c r="S67" s="26"/>
      <c r="T67" s="26"/>
      <c r="U67" s="26"/>
      <c r="V67" s="26"/>
    </row>
    <row r="68" spans="2:22" ht="15">
      <c r="C68" s="28" t="s">
        <v>28</v>
      </c>
      <c r="D68" s="36" t="s">
        <v>29</v>
      </c>
      <c r="E68" s="29">
        <v>2030</v>
      </c>
      <c r="F68" s="26"/>
      <c r="G68" s="26">
        <f>'DATA Linecap and AF'!V17*8760*3.6*10^-3</f>
        <v>44.150400000000005</v>
      </c>
      <c r="H68" s="60" t="s">
        <v>43</v>
      </c>
      <c r="I68" s="28" t="str">
        <f>AVA!$D$17</f>
        <v>IMPELC-DKUK</v>
      </c>
      <c r="J68" s="26"/>
      <c r="K68" s="26"/>
      <c r="L68" s="26"/>
      <c r="M68" s="26"/>
      <c r="N68" s="26"/>
      <c r="O68" s="26"/>
      <c r="P68" s="26"/>
      <c r="Q68" s="26"/>
      <c r="R68" s="26"/>
      <c r="S68" s="26"/>
      <c r="T68" s="26"/>
      <c r="U68" s="26"/>
      <c r="V68" s="26"/>
    </row>
    <row r="69" spans="2:22" ht="15">
      <c r="B69" s="24"/>
      <c r="C69" s="23" t="s">
        <v>28</v>
      </c>
      <c r="D69" s="35" t="s">
        <v>29</v>
      </c>
      <c r="E69" s="25">
        <v>2030</v>
      </c>
      <c r="F69" s="27"/>
      <c r="G69" s="27">
        <f>'DATA Linecap and AF'!U17*8760*3.6*10^-3</f>
        <v>44.150400000000005</v>
      </c>
      <c r="H69" s="61" t="s">
        <v>43</v>
      </c>
      <c r="I69" s="23" t="str">
        <f>AVA!$D$18</f>
        <v>EXPELC-DKUK</v>
      </c>
      <c r="J69" s="26"/>
      <c r="K69" s="26"/>
      <c r="L69" s="26"/>
      <c r="M69" s="26"/>
      <c r="N69" s="26"/>
      <c r="O69" s="26"/>
      <c r="P69" s="26"/>
      <c r="Q69" s="26"/>
      <c r="R69" s="26"/>
      <c r="S69" s="26"/>
      <c r="T69" s="26"/>
      <c r="U69" s="26"/>
      <c r="V69" s="26"/>
    </row>
    <row r="70" spans="2:22" ht="15">
      <c r="C70" s="28" t="s">
        <v>28</v>
      </c>
      <c r="D70" s="36" t="s">
        <v>29</v>
      </c>
      <c r="E70" s="29">
        <v>2035</v>
      </c>
      <c r="F70" s="32"/>
      <c r="G70" s="32">
        <f>'DATA Linecap and AF'!X12*8760*3.6*10^-3</f>
        <v>51.466752</v>
      </c>
      <c r="H70" s="60" t="s">
        <v>43</v>
      </c>
      <c r="I70" s="28" t="str">
        <f>AVA!$D$9</f>
        <v>IMPELC-DKNO</v>
      </c>
      <c r="J70" s="26"/>
      <c r="K70" s="26"/>
      <c r="L70" s="26"/>
      <c r="M70" s="26"/>
      <c r="N70" s="26"/>
      <c r="O70" s="26"/>
      <c r="P70" s="26"/>
      <c r="Q70" s="26"/>
      <c r="R70" s="26"/>
      <c r="S70" s="26"/>
      <c r="T70" s="26"/>
      <c r="U70" s="26"/>
      <c r="V70" s="26"/>
    </row>
    <row r="71" spans="2:22" ht="15">
      <c r="C71" s="12" t="s">
        <v>28</v>
      </c>
      <c r="D71" s="34" t="s">
        <v>29</v>
      </c>
      <c r="E71" s="22">
        <v>2035</v>
      </c>
      <c r="F71" s="32"/>
      <c r="G71" s="32">
        <f>'DATA Linecap and AF'!W12*8760*3.6*10^-3</f>
        <v>51.466752</v>
      </c>
      <c r="H71" s="60" t="s">
        <v>43</v>
      </c>
      <c r="I71" s="28" t="str">
        <f>AVA!$D$10</f>
        <v>EXPELC-DKNO</v>
      </c>
      <c r="J71" s="26"/>
      <c r="K71" s="26"/>
      <c r="L71" s="26"/>
      <c r="M71" s="26"/>
      <c r="N71" s="26"/>
      <c r="O71" s="26"/>
      <c r="P71" s="26"/>
      <c r="Q71" s="26"/>
      <c r="R71" s="26"/>
      <c r="S71" s="26"/>
      <c r="T71" s="26"/>
      <c r="U71" s="26"/>
      <c r="V71" s="26"/>
    </row>
    <row r="72" spans="2:22" ht="15">
      <c r="C72" s="12" t="s">
        <v>28</v>
      </c>
      <c r="D72" s="34" t="s">
        <v>29</v>
      </c>
      <c r="E72" s="22">
        <v>2035</v>
      </c>
      <c r="F72" s="32">
        <f>'DATA Linecap and AF'!X9*8760*3.6*10^-3</f>
        <v>40.9968</v>
      </c>
      <c r="G72" s="32">
        <f>'DATA Linecap and AF'!X13*8760*3.6*10^-3</f>
        <v>21.444479999999999</v>
      </c>
      <c r="H72" s="60" t="s">
        <v>43</v>
      </c>
      <c r="I72" s="28" t="str">
        <f>AVA!$D$11</f>
        <v>IMPELC-DKSE</v>
      </c>
      <c r="J72" s="26"/>
      <c r="K72" s="26"/>
      <c r="L72" s="26"/>
      <c r="M72" s="26"/>
      <c r="N72" s="26"/>
      <c r="O72" s="26"/>
      <c r="P72" s="26"/>
      <c r="Q72" s="26"/>
      <c r="R72" s="26"/>
      <c r="S72" s="26"/>
      <c r="T72" s="26"/>
      <c r="U72" s="26"/>
      <c r="V72" s="26"/>
    </row>
    <row r="73" spans="2:22" ht="15">
      <c r="C73" s="12" t="s">
        <v>28</v>
      </c>
      <c r="D73" s="34" t="s">
        <v>29</v>
      </c>
      <c r="E73" s="22">
        <v>2035</v>
      </c>
      <c r="F73" s="32">
        <f>'DATA Linecap and AF'!W9*8760*3.6*10^-3</f>
        <v>53.611200000000004</v>
      </c>
      <c r="G73" s="32">
        <f>'DATA Linecap and AF'!W13*8760*3.6*10^-3</f>
        <v>23.336639999999999</v>
      </c>
      <c r="H73" s="60" t="s">
        <v>43</v>
      </c>
      <c r="I73" s="28" t="str">
        <f>AVA!$D$12</f>
        <v>EXPELC-DKSE</v>
      </c>
      <c r="J73" s="26"/>
      <c r="K73" s="26"/>
      <c r="L73" s="26"/>
      <c r="M73" s="26"/>
      <c r="N73" s="26"/>
      <c r="O73" s="26"/>
      <c r="P73" s="26"/>
      <c r="Q73" s="26"/>
      <c r="R73" s="26"/>
      <c r="S73" s="26"/>
      <c r="T73" s="26"/>
      <c r="U73" s="26"/>
      <c r="V73" s="26"/>
    </row>
    <row r="74" spans="2:22" ht="15">
      <c r="C74" s="12" t="s">
        <v>28</v>
      </c>
      <c r="D74" s="34" t="s">
        <v>29</v>
      </c>
      <c r="E74" s="22">
        <v>2035</v>
      </c>
      <c r="F74" s="32">
        <f>('DATA Linecap and AF'!X10+'DATA Linecap and AF'!X11)*8760*3.6*10^-3</f>
        <v>31.536000000000001</v>
      </c>
      <c r="G74" s="32">
        <f>'DATA Linecap and AF'!X14*8760*3.6*10^-3</f>
        <v>110.376</v>
      </c>
      <c r="H74" s="60" t="s">
        <v>43</v>
      </c>
      <c r="I74" s="28" t="str">
        <f>AVA!$D$13</f>
        <v>IMPELC-DKDE</v>
      </c>
      <c r="J74" s="26"/>
      <c r="K74" s="26"/>
      <c r="L74" s="26"/>
      <c r="M74" s="26"/>
      <c r="N74" s="26"/>
      <c r="O74" s="26"/>
      <c r="P74" s="26"/>
      <c r="Q74" s="26"/>
      <c r="R74" s="26"/>
      <c r="S74" s="26"/>
      <c r="T74" s="26"/>
      <c r="U74" s="26"/>
      <c r="V74" s="26"/>
    </row>
    <row r="75" spans="2:22" ht="15">
      <c r="C75" s="28" t="s">
        <v>28</v>
      </c>
      <c r="D75" s="36" t="s">
        <v>29</v>
      </c>
      <c r="E75" s="22">
        <v>2035</v>
      </c>
      <c r="F75" s="32">
        <f>('DATA Linecap and AF'!W10+'DATA Linecap and AF'!W11)*8760*3.6*10^-3</f>
        <v>31.062960000000004</v>
      </c>
      <c r="G75" s="32">
        <f>'DATA Linecap and AF'!W14*8760*3.6*10^-3</f>
        <v>110.376</v>
      </c>
      <c r="H75" s="60" t="s">
        <v>43</v>
      </c>
      <c r="I75" s="28" t="str">
        <f>AVA!$D$14</f>
        <v>EXPELC-DKDE</v>
      </c>
      <c r="J75" s="26"/>
      <c r="K75" s="26"/>
      <c r="L75" s="26"/>
      <c r="M75" s="26"/>
      <c r="N75" s="26"/>
      <c r="O75" s="26"/>
      <c r="P75" s="26"/>
      <c r="Q75" s="26"/>
      <c r="R75" s="26"/>
      <c r="S75" s="26"/>
      <c r="T75" s="26"/>
      <c r="U75" s="26"/>
      <c r="V75" s="26"/>
    </row>
    <row r="76" spans="2:22" ht="15">
      <c r="C76" s="12" t="s">
        <v>28</v>
      </c>
      <c r="D76" s="34" t="s">
        <v>29</v>
      </c>
      <c r="E76" s="22">
        <v>2035</v>
      </c>
      <c r="F76" s="32"/>
      <c r="G76" s="32">
        <f>'DATA Linecap and AF'!X15*8760*3.6*10^-3</f>
        <v>22.075200000000002</v>
      </c>
      <c r="H76" s="60" t="s">
        <v>43</v>
      </c>
      <c r="I76" s="28" t="str">
        <f>AVA!$D$15</f>
        <v>IMPELC-DKNL</v>
      </c>
      <c r="J76" s="26"/>
      <c r="K76" s="26"/>
      <c r="L76" s="26"/>
      <c r="M76" s="26"/>
      <c r="N76" s="26"/>
      <c r="O76" s="26"/>
      <c r="P76" s="26"/>
      <c r="Q76" s="26"/>
      <c r="R76" s="26"/>
      <c r="S76" s="26"/>
      <c r="T76" s="26"/>
      <c r="U76" s="26"/>
      <c r="V76" s="26"/>
    </row>
    <row r="77" spans="2:22" ht="15">
      <c r="C77" s="28" t="s">
        <v>28</v>
      </c>
      <c r="D77" s="36" t="s">
        <v>29</v>
      </c>
      <c r="E77" s="29">
        <v>2035</v>
      </c>
      <c r="F77" s="32"/>
      <c r="G77" s="32">
        <f>'DATA Linecap and AF'!W15*8760*3.6*10^-3</f>
        <v>22.075200000000002</v>
      </c>
      <c r="H77" s="60" t="s">
        <v>43</v>
      </c>
      <c r="I77" s="28" t="str">
        <f>AVA!$D$16</f>
        <v>EXPELC-DKNL</v>
      </c>
      <c r="J77" s="26"/>
      <c r="K77" s="26"/>
      <c r="L77" s="26"/>
      <c r="M77" s="26"/>
      <c r="N77" s="26"/>
      <c r="O77" s="26"/>
      <c r="P77" s="26"/>
      <c r="Q77" s="26"/>
      <c r="R77" s="26"/>
      <c r="S77" s="26"/>
      <c r="T77" s="26"/>
      <c r="U77" s="26"/>
      <c r="V77" s="26"/>
    </row>
    <row r="78" spans="2:22" ht="15">
      <c r="C78" s="28" t="s">
        <v>28</v>
      </c>
      <c r="D78" s="36" t="s">
        <v>29</v>
      </c>
      <c r="E78" s="29">
        <v>2035</v>
      </c>
      <c r="G78" s="32">
        <f>'DATA Linecap and AF'!X17*8760*3.6*10^-3</f>
        <v>44.150400000000005</v>
      </c>
      <c r="H78" s="60" t="s">
        <v>43</v>
      </c>
      <c r="I78" s="28" t="str">
        <f>AVA!$D$17</f>
        <v>IMPELC-DKUK</v>
      </c>
      <c r="J78" s="26"/>
      <c r="K78" s="26"/>
      <c r="L78" s="26"/>
      <c r="M78" s="26"/>
      <c r="N78" s="26"/>
      <c r="O78" s="26"/>
      <c r="P78" s="26"/>
      <c r="Q78" s="26"/>
      <c r="R78" s="26"/>
      <c r="S78" s="26"/>
      <c r="T78" s="26"/>
      <c r="U78" s="26"/>
      <c r="V78" s="26"/>
    </row>
    <row r="79" spans="2:22" ht="15">
      <c r="C79" s="23" t="s">
        <v>28</v>
      </c>
      <c r="D79" s="35" t="s">
        <v>29</v>
      </c>
      <c r="E79" s="25">
        <v>2035</v>
      </c>
      <c r="F79" s="24"/>
      <c r="G79" s="33">
        <f>'DATA Linecap and AF'!W17*8760*3.6*10^-3</f>
        <v>44.150400000000005</v>
      </c>
      <c r="H79" s="61" t="s">
        <v>43</v>
      </c>
      <c r="I79" s="23" t="str">
        <f>AVA!$D$18</f>
        <v>EXPELC-DKUK</v>
      </c>
      <c r="J79" s="26"/>
      <c r="K79" s="26"/>
      <c r="L79" s="26"/>
      <c r="M79" s="26"/>
      <c r="N79" s="26"/>
      <c r="O79" s="26"/>
      <c r="P79" s="26"/>
      <c r="Q79" s="26"/>
      <c r="R79" s="26"/>
      <c r="S79" s="26"/>
      <c r="T79" s="26"/>
      <c r="U79" s="26"/>
      <c r="V79" s="26"/>
    </row>
    <row r="80" spans="2:22">
      <c r="J80" s="26"/>
      <c r="K80" s="26"/>
      <c r="L80" s="26"/>
      <c r="M80" s="26"/>
      <c r="N80" s="26"/>
      <c r="O80" s="26"/>
      <c r="P80" s="26"/>
      <c r="Q80" s="26"/>
      <c r="R80" s="26"/>
      <c r="S80" s="26"/>
      <c r="T80" s="26"/>
      <c r="U80" s="26"/>
      <c r="V80" s="26"/>
    </row>
    <row r="81" spans="2:22">
      <c r="J81" s="26"/>
      <c r="K81" s="26"/>
      <c r="L81" s="26"/>
      <c r="M81" s="26"/>
      <c r="N81" s="26"/>
      <c r="O81" s="26"/>
      <c r="P81" s="26"/>
      <c r="Q81" s="26"/>
      <c r="R81" s="26"/>
      <c r="S81" s="26"/>
      <c r="T81" s="26"/>
      <c r="U81" s="26"/>
      <c r="V81" s="26"/>
    </row>
    <row r="82" spans="2:22">
      <c r="J82" s="26"/>
      <c r="K82" s="26"/>
      <c r="L82" s="26"/>
      <c r="M82" s="26"/>
      <c r="N82" s="26"/>
      <c r="O82" s="26"/>
      <c r="P82" s="26"/>
      <c r="Q82" s="26"/>
      <c r="R82" s="26"/>
      <c r="S82" s="26"/>
      <c r="T82" s="26"/>
      <c r="U82" s="26"/>
      <c r="V82" s="26"/>
    </row>
    <row r="83" spans="2:22">
      <c r="J83" s="26"/>
      <c r="K83" s="26"/>
      <c r="L83" s="26"/>
      <c r="M83" s="26"/>
      <c r="N83" s="26"/>
      <c r="O83" s="26"/>
      <c r="P83" s="26"/>
      <c r="Q83" s="26"/>
      <c r="R83" s="26"/>
      <c r="S83" s="26"/>
      <c r="T83" s="26"/>
      <c r="U83" s="26"/>
      <c r="V83" s="26"/>
    </row>
    <row r="84" spans="2:22">
      <c r="J84" s="26"/>
      <c r="K84" s="26"/>
      <c r="L84" s="26"/>
      <c r="M84" s="26"/>
      <c r="N84" s="26"/>
      <c r="O84" s="26"/>
      <c r="P84" s="26"/>
      <c r="Q84" s="26"/>
      <c r="R84" s="26"/>
      <c r="S84" s="26"/>
      <c r="T84" s="26"/>
      <c r="U84" s="26"/>
      <c r="V84" s="26"/>
    </row>
    <row r="85" spans="2:22">
      <c r="J85" s="26"/>
      <c r="K85" s="26"/>
      <c r="L85" s="26"/>
      <c r="M85" s="26"/>
      <c r="N85" s="26"/>
      <c r="O85" s="26"/>
      <c r="P85" s="26"/>
      <c r="Q85" s="26"/>
      <c r="R85" s="26"/>
      <c r="S85" s="26"/>
      <c r="T85" s="26"/>
      <c r="U85" s="26"/>
      <c r="V85" s="26"/>
    </row>
    <row r="86" spans="2:22">
      <c r="J86" s="26"/>
      <c r="K86" s="26"/>
      <c r="L86" s="26"/>
      <c r="M86" s="26"/>
      <c r="N86" s="26"/>
      <c r="O86" s="26"/>
      <c r="P86" s="26"/>
      <c r="Q86" s="26"/>
      <c r="R86" s="26"/>
      <c r="S86" s="26"/>
      <c r="T86" s="26"/>
      <c r="U86" s="26"/>
      <c r="V86" s="26"/>
    </row>
    <row r="87" spans="2:22">
      <c r="J87" s="26"/>
      <c r="K87" s="26"/>
      <c r="L87" s="26"/>
      <c r="M87" s="26"/>
      <c r="N87" s="26"/>
      <c r="O87" s="26"/>
      <c r="P87" s="26"/>
      <c r="Q87" s="26"/>
      <c r="R87" s="26"/>
      <c r="S87" s="26"/>
      <c r="T87" s="26"/>
      <c r="U87" s="26"/>
      <c r="V87" s="26"/>
    </row>
    <row r="89" spans="2:22" ht="15">
      <c r="C89" s="12"/>
      <c r="D89" s="34"/>
      <c r="E89" s="22"/>
      <c r="F89" s="26"/>
      <c r="G89" s="26"/>
      <c r="H89" s="60"/>
      <c r="I89" s="28"/>
    </row>
    <row r="90" spans="2:22" ht="15">
      <c r="B90" s="24"/>
      <c r="C90" s="23"/>
      <c r="D90" s="35"/>
      <c r="E90" s="25"/>
      <c r="F90" s="27"/>
      <c r="G90" s="26"/>
      <c r="H90" s="61"/>
      <c r="I90" s="23"/>
    </row>
    <row r="91" spans="2:22">
      <c r="B91"/>
      <c r="C91"/>
      <c r="D91"/>
      <c r="E91"/>
      <c r="F91"/>
      <c r="G91"/>
      <c r="H91"/>
      <c r="I91"/>
    </row>
    <row r="92" spans="2:22">
      <c r="B92"/>
      <c r="C92"/>
      <c r="D92"/>
      <c r="E92"/>
      <c r="F92"/>
      <c r="G92"/>
      <c r="H92"/>
      <c r="I92"/>
    </row>
    <row r="93" spans="2:22">
      <c r="B93"/>
      <c r="C93"/>
      <c r="D93"/>
      <c r="E93"/>
      <c r="F93"/>
      <c r="G93"/>
      <c r="H93"/>
      <c r="I93"/>
    </row>
    <row r="94" spans="2:22">
      <c r="B94"/>
      <c r="C94"/>
      <c r="D94"/>
      <c r="E94"/>
      <c r="F94"/>
      <c r="G94"/>
      <c r="H94"/>
      <c r="I94"/>
    </row>
    <row r="95" spans="2:22">
      <c r="B95"/>
      <c r="C95"/>
      <c r="D95"/>
      <c r="E95"/>
      <c r="F95"/>
      <c r="G95"/>
      <c r="H95"/>
      <c r="I95"/>
    </row>
    <row r="96" spans="2:22">
      <c r="B96"/>
      <c r="C96"/>
      <c r="D96"/>
      <c r="E96"/>
      <c r="F96"/>
      <c r="G96"/>
      <c r="H96"/>
      <c r="I96"/>
    </row>
    <row r="97" spans="2:9">
      <c r="B97"/>
      <c r="C97"/>
      <c r="D97"/>
      <c r="E97"/>
      <c r="F97"/>
      <c r="G97"/>
      <c r="H97"/>
      <c r="I97"/>
    </row>
    <row r="98" spans="2:9">
      <c r="B98"/>
      <c r="C98"/>
      <c r="D98"/>
      <c r="E98"/>
      <c r="F98"/>
      <c r="G98"/>
      <c r="H98"/>
      <c r="I98"/>
    </row>
    <row r="99" spans="2:9">
      <c r="B99"/>
      <c r="C99"/>
      <c r="D99"/>
      <c r="E99"/>
      <c r="F99"/>
      <c r="G99"/>
      <c r="H99"/>
      <c r="I99"/>
    </row>
    <row r="100" spans="2:9">
      <c r="B100"/>
      <c r="C100"/>
      <c r="D100"/>
      <c r="E100"/>
      <c r="F100"/>
      <c r="G100"/>
      <c r="H100"/>
      <c r="I100"/>
    </row>
    <row r="101" spans="2:9">
      <c r="B101"/>
      <c r="C101"/>
      <c r="D101"/>
      <c r="E101"/>
      <c r="F101"/>
      <c r="G101"/>
      <c r="H101"/>
      <c r="I101"/>
    </row>
    <row r="102" spans="2:9">
      <c r="B102"/>
      <c r="C102"/>
      <c r="D102"/>
      <c r="E102"/>
      <c r="F102"/>
      <c r="G102"/>
      <c r="H102"/>
      <c r="I102"/>
    </row>
    <row r="103" spans="2:9">
      <c r="B103"/>
      <c r="C103"/>
      <c r="D103"/>
      <c r="E103"/>
      <c r="F103"/>
      <c r="G103"/>
      <c r="H103"/>
      <c r="I103"/>
    </row>
    <row r="104" spans="2:9">
      <c r="B104"/>
      <c r="C104"/>
      <c r="D104"/>
      <c r="E104"/>
      <c r="F104"/>
      <c r="G104"/>
      <c r="H104"/>
      <c r="I104"/>
    </row>
    <row r="105" spans="2:9">
      <c r="B105"/>
      <c r="C105"/>
      <c r="D105"/>
      <c r="E105"/>
      <c r="F105"/>
      <c r="G105"/>
      <c r="H105"/>
      <c r="I105"/>
    </row>
    <row r="106" spans="2:9">
      <c r="B106"/>
      <c r="C106"/>
      <c r="D106"/>
      <c r="E106"/>
      <c r="F106"/>
      <c r="G106"/>
      <c r="H106"/>
      <c r="I106"/>
    </row>
    <row r="107" spans="2:9">
      <c r="B107"/>
      <c r="C107"/>
      <c r="D107"/>
      <c r="E107"/>
      <c r="F107"/>
      <c r="G107"/>
      <c r="H107"/>
      <c r="I107"/>
    </row>
    <row r="108" spans="2:9">
      <c r="B108"/>
      <c r="C108"/>
      <c r="D108"/>
      <c r="E108"/>
      <c r="F108"/>
      <c r="G108"/>
      <c r="H108"/>
      <c r="I108"/>
    </row>
    <row r="109" spans="2:9">
      <c r="B109"/>
      <c r="C109"/>
      <c r="D109"/>
      <c r="E109"/>
      <c r="F109"/>
      <c r="G109"/>
      <c r="H109"/>
      <c r="I109"/>
    </row>
    <row r="110" spans="2:9">
      <c r="B110"/>
      <c r="C110"/>
      <c r="D110"/>
      <c r="E110"/>
      <c r="F110"/>
      <c r="G110"/>
      <c r="H110"/>
      <c r="I110"/>
    </row>
    <row r="111" spans="2:9">
      <c r="B111"/>
      <c r="C111"/>
      <c r="D111"/>
      <c r="E111"/>
      <c r="F111"/>
      <c r="G111"/>
      <c r="H111"/>
      <c r="I111"/>
    </row>
    <row r="112" spans="2:9">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row r="126" spans="2:9">
      <c r="B126"/>
      <c r="C126"/>
      <c r="D126"/>
      <c r="E126"/>
      <c r="F126"/>
      <c r="G126"/>
      <c r="H126"/>
      <c r="I126"/>
    </row>
    <row r="127" spans="2:9">
      <c r="B127"/>
      <c r="C127"/>
      <c r="D127"/>
      <c r="E127"/>
      <c r="F127"/>
      <c r="G127"/>
      <c r="H127"/>
      <c r="I127"/>
    </row>
    <row r="128" spans="2:9">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row r="135" spans="2:9">
      <c r="B135"/>
      <c r="C135"/>
      <c r="D135"/>
      <c r="E135"/>
      <c r="F135"/>
      <c r="G135"/>
      <c r="H135"/>
      <c r="I135"/>
    </row>
    <row r="136" spans="2:9">
      <c r="B136"/>
      <c r="C136"/>
      <c r="D136"/>
      <c r="E136"/>
      <c r="F136"/>
      <c r="G136"/>
      <c r="H136"/>
      <c r="I136"/>
    </row>
    <row r="137" spans="2:9">
      <c r="B137"/>
      <c r="C137"/>
      <c r="D137"/>
      <c r="E137"/>
      <c r="F137"/>
      <c r="G137"/>
      <c r="H137"/>
      <c r="I137"/>
    </row>
    <row r="138" spans="2:9">
      <c r="B138"/>
      <c r="C138"/>
      <c r="D138"/>
      <c r="E138"/>
      <c r="F138"/>
      <c r="G138"/>
      <c r="H138"/>
      <c r="I138"/>
    </row>
    <row r="139" spans="2:9">
      <c r="B139"/>
      <c r="C139"/>
      <c r="D139"/>
      <c r="E139"/>
      <c r="F139"/>
      <c r="G139"/>
      <c r="H139"/>
      <c r="I139"/>
    </row>
    <row r="140" spans="2:9">
      <c r="B140"/>
      <c r="C140"/>
      <c r="D140"/>
      <c r="E140"/>
      <c r="F140"/>
      <c r="G140"/>
      <c r="H140"/>
      <c r="I140"/>
    </row>
    <row r="141" spans="2:9">
      <c r="B141"/>
      <c r="C141"/>
      <c r="D141"/>
      <c r="E141"/>
      <c r="F141"/>
      <c r="G141"/>
      <c r="H141"/>
      <c r="I141"/>
    </row>
    <row r="142" spans="2:9">
      <c r="B142"/>
      <c r="C142"/>
      <c r="D142"/>
      <c r="E142"/>
      <c r="F142"/>
      <c r="G142"/>
      <c r="H142"/>
      <c r="I142"/>
    </row>
    <row r="143" spans="2:9">
      <c r="B143"/>
      <c r="C143"/>
      <c r="D143"/>
      <c r="E143"/>
      <c r="F143"/>
      <c r="G143"/>
      <c r="H143"/>
      <c r="I143"/>
    </row>
    <row r="144" spans="2:9">
      <c r="B144"/>
      <c r="C144"/>
      <c r="D144"/>
      <c r="E144"/>
      <c r="F144"/>
      <c r="G144"/>
      <c r="H144"/>
      <c r="I144"/>
    </row>
    <row r="145" spans="2:9">
      <c r="B145"/>
      <c r="C145"/>
      <c r="D145"/>
      <c r="E145"/>
      <c r="F145"/>
      <c r="G145"/>
      <c r="H145"/>
      <c r="I145"/>
    </row>
    <row r="146" spans="2:9">
      <c r="B146"/>
      <c r="C146"/>
      <c r="D146"/>
      <c r="E146"/>
      <c r="F146"/>
      <c r="G146"/>
      <c r="H146"/>
      <c r="I146"/>
    </row>
    <row r="147" spans="2:9">
      <c r="B147"/>
      <c r="C147"/>
      <c r="D147"/>
      <c r="E147"/>
      <c r="F147"/>
      <c r="G147"/>
      <c r="H147"/>
      <c r="I147"/>
    </row>
    <row r="148" spans="2:9">
      <c r="B148"/>
      <c r="C148"/>
      <c r="D148"/>
      <c r="E148"/>
      <c r="F148"/>
      <c r="G148"/>
      <c r="H148"/>
      <c r="I148"/>
    </row>
    <row r="149" spans="2:9">
      <c r="B149"/>
      <c r="C149"/>
      <c r="D149"/>
      <c r="E149"/>
      <c r="F149"/>
      <c r="G149"/>
      <c r="H149"/>
      <c r="I149"/>
    </row>
    <row r="150" spans="2:9">
      <c r="B150"/>
      <c r="C150"/>
      <c r="D150"/>
      <c r="E150"/>
      <c r="F150"/>
      <c r="G150"/>
      <c r="H150"/>
      <c r="I150"/>
    </row>
    <row r="151" spans="2:9">
      <c r="B151"/>
      <c r="C151"/>
      <c r="D151"/>
      <c r="E151"/>
      <c r="F151"/>
      <c r="G151"/>
      <c r="H151"/>
      <c r="I151"/>
    </row>
    <row r="152" spans="2:9">
      <c r="B152"/>
      <c r="C152"/>
      <c r="D152"/>
      <c r="E152"/>
      <c r="F152"/>
      <c r="G152"/>
      <c r="H152"/>
      <c r="I152"/>
    </row>
    <row r="153" spans="2:9">
      <c r="B153"/>
      <c r="C153"/>
      <c r="D153"/>
      <c r="E153"/>
      <c r="F153"/>
      <c r="G153"/>
      <c r="H153"/>
      <c r="I153"/>
    </row>
    <row r="154" spans="2:9">
      <c r="B154"/>
      <c r="C154"/>
      <c r="D154"/>
      <c r="E154"/>
      <c r="F154"/>
      <c r="G154"/>
      <c r="H154"/>
      <c r="I154"/>
    </row>
    <row r="155" spans="2:9">
      <c r="B155"/>
      <c r="C155"/>
      <c r="D155"/>
      <c r="E155"/>
      <c r="F155"/>
      <c r="G155"/>
      <c r="H155"/>
      <c r="I155"/>
    </row>
    <row r="156" spans="2:9">
      <c r="B156"/>
      <c r="C156"/>
      <c r="D156"/>
      <c r="E156"/>
      <c r="F156"/>
      <c r="G156"/>
      <c r="H156"/>
      <c r="I156"/>
    </row>
    <row r="157" spans="2:9">
      <c r="B157"/>
      <c r="C157"/>
      <c r="D157"/>
      <c r="E157"/>
      <c r="F157"/>
      <c r="G157"/>
      <c r="H157"/>
      <c r="I157"/>
    </row>
    <row r="158" spans="2:9">
      <c r="B158"/>
      <c r="C158"/>
      <c r="D158"/>
      <c r="E158"/>
      <c r="F158"/>
      <c r="G158"/>
      <c r="H158"/>
      <c r="I158"/>
    </row>
    <row r="159" spans="2:9">
      <c r="B159"/>
      <c r="C159"/>
      <c r="D159"/>
      <c r="E159"/>
      <c r="F159"/>
      <c r="G159"/>
      <c r="H159"/>
      <c r="I159"/>
    </row>
    <row r="160" spans="2:9">
      <c r="B160"/>
      <c r="C160"/>
      <c r="D160"/>
      <c r="E160"/>
      <c r="F160"/>
      <c r="G160"/>
      <c r="H160"/>
      <c r="I160"/>
    </row>
    <row r="161" spans="2:9">
      <c r="B161"/>
      <c r="C161"/>
      <c r="D161"/>
      <c r="E161"/>
      <c r="F161"/>
      <c r="G161"/>
      <c r="H161"/>
      <c r="I161"/>
    </row>
    <row r="162" spans="2:9">
      <c r="B162"/>
      <c r="C162"/>
      <c r="D162"/>
      <c r="E162"/>
      <c r="F162"/>
      <c r="G162"/>
      <c r="H162"/>
      <c r="I162"/>
    </row>
    <row r="163" spans="2:9">
      <c r="B163"/>
      <c r="C163"/>
      <c r="D163"/>
      <c r="E163"/>
      <c r="F163"/>
      <c r="G163"/>
      <c r="H163"/>
      <c r="I163"/>
    </row>
    <row r="164" spans="2:9">
      <c r="B164"/>
      <c r="C164"/>
      <c r="D164"/>
      <c r="E164"/>
      <c r="F164"/>
      <c r="G164"/>
      <c r="H164"/>
      <c r="I164"/>
    </row>
    <row r="165" spans="2:9">
      <c r="B165"/>
      <c r="C165"/>
      <c r="D165"/>
      <c r="E165"/>
      <c r="F165"/>
      <c r="G165"/>
      <c r="H165"/>
      <c r="I165"/>
    </row>
    <row r="166" spans="2:9">
      <c r="B166"/>
      <c r="C166"/>
      <c r="D166"/>
      <c r="E166"/>
      <c r="F166"/>
      <c r="G166"/>
      <c r="H166"/>
      <c r="I166"/>
    </row>
    <row r="167" spans="2:9">
      <c r="B167"/>
      <c r="C167"/>
      <c r="D167"/>
      <c r="E167"/>
      <c r="F167"/>
      <c r="G167"/>
      <c r="H167"/>
      <c r="I167"/>
    </row>
    <row r="168" spans="2:9">
      <c r="B168"/>
      <c r="C168"/>
      <c r="D168"/>
      <c r="E168"/>
      <c r="F168"/>
      <c r="G168"/>
      <c r="H168"/>
      <c r="I168"/>
    </row>
    <row r="169" spans="2:9">
      <c r="B169"/>
      <c r="C169"/>
      <c r="D169"/>
      <c r="E169"/>
      <c r="F169"/>
      <c r="G169"/>
      <c r="H169"/>
      <c r="I169"/>
    </row>
    <row r="170" spans="2:9">
      <c r="B170"/>
      <c r="C170"/>
      <c r="D170"/>
      <c r="E170"/>
      <c r="F170"/>
      <c r="G170"/>
      <c r="H170"/>
      <c r="I170"/>
    </row>
    <row r="171" spans="2:9">
      <c r="B171"/>
      <c r="C171"/>
      <c r="D171"/>
      <c r="E171"/>
      <c r="F171"/>
      <c r="G171"/>
      <c r="H171"/>
      <c r="I171"/>
    </row>
    <row r="172" spans="2:9">
      <c r="B172"/>
      <c r="C172"/>
      <c r="D172"/>
      <c r="E172"/>
      <c r="F172"/>
      <c r="G172"/>
      <c r="H172"/>
      <c r="I172"/>
    </row>
    <row r="173" spans="2:9">
      <c r="B173"/>
      <c r="C173"/>
      <c r="D173"/>
      <c r="E173"/>
      <c r="F173"/>
      <c r="G173"/>
      <c r="H173"/>
      <c r="I173"/>
    </row>
    <row r="174" spans="2:9">
      <c r="B174"/>
      <c r="C174"/>
      <c r="D174"/>
      <c r="E174"/>
      <c r="F174"/>
      <c r="G174"/>
      <c r="H174"/>
      <c r="I174"/>
    </row>
    <row r="175" spans="2:9">
      <c r="B175"/>
      <c r="C175"/>
      <c r="D175"/>
      <c r="E175"/>
      <c r="F175"/>
      <c r="G175"/>
      <c r="H175"/>
      <c r="I175"/>
    </row>
    <row r="176" spans="2:9">
      <c r="B176"/>
      <c r="C176"/>
      <c r="D176"/>
      <c r="E176"/>
      <c r="F176"/>
      <c r="G176"/>
      <c r="H176"/>
      <c r="I176"/>
    </row>
    <row r="177" spans="2:9">
      <c r="B177"/>
      <c r="C177"/>
      <c r="D177"/>
      <c r="E177"/>
      <c r="F177"/>
      <c r="G177"/>
      <c r="H177"/>
      <c r="I177"/>
    </row>
    <row r="178" spans="2:9">
      <c r="B178"/>
      <c r="C178"/>
      <c r="D178"/>
      <c r="E178"/>
      <c r="F178"/>
      <c r="G178"/>
      <c r="H178"/>
      <c r="I178"/>
    </row>
    <row r="179" spans="2:9">
      <c r="B179"/>
      <c r="C179"/>
      <c r="D179"/>
      <c r="E179"/>
      <c r="F179"/>
      <c r="G179"/>
      <c r="H179"/>
      <c r="I179"/>
    </row>
    <row r="180" spans="2:9">
      <c r="B180"/>
      <c r="C180"/>
      <c r="D180"/>
      <c r="E180"/>
      <c r="F180"/>
      <c r="G180"/>
      <c r="H180"/>
      <c r="I180"/>
    </row>
    <row r="181" spans="2:9">
      <c r="B181"/>
      <c r="C181"/>
      <c r="D181"/>
      <c r="E181"/>
      <c r="F181"/>
      <c r="G181"/>
      <c r="H181"/>
      <c r="I181"/>
    </row>
    <row r="182" spans="2:9">
      <c r="B182"/>
      <c r="C182"/>
      <c r="D182"/>
      <c r="E182"/>
      <c r="F182"/>
      <c r="G182"/>
      <c r="H182"/>
      <c r="I182"/>
    </row>
    <row r="183" spans="2:9">
      <c r="B183"/>
      <c r="C183"/>
      <c r="D183"/>
      <c r="E183"/>
      <c r="F183"/>
      <c r="G183"/>
      <c r="H183"/>
      <c r="I183"/>
    </row>
    <row r="184" spans="2:9">
      <c r="B184"/>
      <c r="C184"/>
      <c r="D184"/>
      <c r="E184"/>
      <c r="F184"/>
      <c r="G184"/>
      <c r="H184"/>
      <c r="I184"/>
    </row>
    <row r="185" spans="2:9">
      <c r="B185"/>
      <c r="C185"/>
      <c r="D185"/>
      <c r="E185"/>
      <c r="F185"/>
      <c r="G185"/>
      <c r="H185"/>
      <c r="I185"/>
    </row>
    <row r="186" spans="2:9">
      <c r="B186"/>
      <c r="C186"/>
      <c r="D186"/>
      <c r="E186"/>
      <c r="F186"/>
      <c r="G186"/>
      <c r="H186"/>
      <c r="I186"/>
    </row>
    <row r="187" spans="2:9">
      <c r="B187"/>
      <c r="C187"/>
      <c r="D187"/>
      <c r="E187"/>
      <c r="F187"/>
      <c r="G187"/>
      <c r="H187"/>
      <c r="I187"/>
    </row>
    <row r="188" spans="2:9">
      <c r="B188"/>
      <c r="C188"/>
      <c r="D188"/>
      <c r="E188"/>
      <c r="F188"/>
      <c r="G188"/>
      <c r="H188"/>
      <c r="I188"/>
    </row>
    <row r="189" spans="2:9">
      <c r="B189"/>
      <c r="C189"/>
      <c r="D189"/>
      <c r="E189"/>
      <c r="F189"/>
      <c r="G189"/>
      <c r="H189"/>
      <c r="I189"/>
    </row>
    <row r="190" spans="2:9">
      <c r="B190"/>
      <c r="C190"/>
      <c r="D190"/>
      <c r="E190"/>
      <c r="F190"/>
      <c r="G190"/>
      <c r="H190"/>
      <c r="I190"/>
    </row>
    <row r="191" spans="2:9">
      <c r="B191"/>
      <c r="C191"/>
      <c r="D191"/>
      <c r="E191"/>
      <c r="F191"/>
      <c r="G191"/>
      <c r="H191"/>
      <c r="I191"/>
    </row>
    <row r="192" spans="2:9">
      <c r="B192"/>
      <c r="C192"/>
      <c r="D192"/>
      <c r="E192"/>
      <c r="F192"/>
      <c r="G192"/>
      <c r="H192"/>
      <c r="I192"/>
    </row>
    <row r="193" spans="2:9">
      <c r="B193"/>
      <c r="C193"/>
      <c r="D193"/>
      <c r="E193"/>
      <c r="F193"/>
      <c r="G193"/>
      <c r="H193"/>
      <c r="I193"/>
    </row>
    <row r="194" spans="2:9">
      <c r="B194"/>
      <c r="C194"/>
      <c r="D194"/>
      <c r="E194"/>
      <c r="F194"/>
      <c r="G194"/>
      <c r="H194"/>
      <c r="I194"/>
    </row>
    <row r="195" spans="2:9">
      <c r="B195"/>
      <c r="C195"/>
      <c r="D195"/>
      <c r="E195"/>
      <c r="F195"/>
      <c r="G195"/>
      <c r="H195"/>
      <c r="I195"/>
    </row>
    <row r="196" spans="2:9">
      <c r="B196"/>
      <c r="C196"/>
      <c r="D196"/>
      <c r="E196"/>
      <c r="F196"/>
      <c r="G196"/>
      <c r="H196"/>
      <c r="I196"/>
    </row>
    <row r="197" spans="2:9">
      <c r="B197"/>
      <c r="C197"/>
      <c r="D197"/>
      <c r="E197"/>
      <c r="F197"/>
      <c r="G197"/>
      <c r="H197"/>
      <c r="I197"/>
    </row>
  </sheetData>
  <mergeCells count="12">
    <mergeCell ref="M14:M15"/>
    <mergeCell ref="AF14:AG14"/>
    <mergeCell ref="AH14:AI14"/>
    <mergeCell ref="N14:O14"/>
    <mergeCell ref="P14:Q14"/>
    <mergeCell ref="R14:S14"/>
    <mergeCell ref="T14:U14"/>
    <mergeCell ref="V14:W14"/>
    <mergeCell ref="X14:Y14"/>
    <mergeCell ref="Z14:AA14"/>
    <mergeCell ref="AB14:AC14"/>
    <mergeCell ref="AD14:AE14"/>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4:AI45"/>
  <sheetViews>
    <sheetView tabSelected="1" topLeftCell="A22" workbookViewId="0">
      <selection activeCell="H36" sqref="H36"/>
    </sheetView>
  </sheetViews>
  <sheetFormatPr defaultColWidth="10.7109375" defaultRowHeight="12.75"/>
  <cols>
    <col min="1" max="1" width="11.140625" style="14" customWidth="1"/>
    <col min="2" max="2" width="11" style="14" bestFit="1" customWidth="1"/>
    <col min="3" max="3" width="8.42578125" style="14" bestFit="1" customWidth="1"/>
    <col min="4" max="4" width="8.28515625" style="14" bestFit="1" customWidth="1"/>
    <col min="5" max="5" width="5" style="14" bestFit="1" customWidth="1"/>
    <col min="6" max="6" width="4.5703125" style="14" bestFit="1" customWidth="1"/>
    <col min="7" max="7" width="5" style="14" bestFit="1" customWidth="1"/>
    <col min="8" max="8" width="6.85546875" style="14" bestFit="1" customWidth="1"/>
    <col min="9" max="9" width="14.7109375" style="14" bestFit="1" customWidth="1"/>
    <col min="10" max="12" width="10.7109375" style="14"/>
    <col min="13" max="13" width="27.7109375" style="14" customWidth="1"/>
    <col min="14" max="14" width="11.5703125" style="14" bestFit="1" customWidth="1"/>
    <col min="15" max="15" width="10.7109375" style="14"/>
    <col min="16" max="16" width="10.7109375" style="14" customWidth="1"/>
    <col min="17" max="16384" width="10.7109375" style="14"/>
  </cols>
  <sheetData>
    <row r="4" spans="2:35" ht="15">
      <c r="B4" s="7" t="s">
        <v>7</v>
      </c>
      <c r="C4" s="12"/>
      <c r="D4" s="12"/>
      <c r="E4" s="12"/>
      <c r="F4" s="12"/>
      <c r="G4" s="12"/>
      <c r="H4" s="12"/>
      <c r="I4" s="8"/>
    </row>
    <row r="5" spans="2:35" ht="13.5" thickBot="1">
      <c r="B5" s="9" t="s">
        <v>8</v>
      </c>
      <c r="C5" s="9" t="s">
        <v>9</v>
      </c>
      <c r="D5" s="9" t="s">
        <v>10</v>
      </c>
      <c r="E5" s="9" t="s">
        <v>11</v>
      </c>
      <c r="F5" s="10" t="s">
        <v>0</v>
      </c>
      <c r="G5" s="10" t="s">
        <v>1</v>
      </c>
      <c r="H5" s="58" t="s">
        <v>42</v>
      </c>
      <c r="I5" s="11" t="s">
        <v>12</v>
      </c>
    </row>
    <row r="6" spans="2:35" ht="15">
      <c r="B6" s="181" t="s">
        <v>175</v>
      </c>
      <c r="C6" s="30" t="s">
        <v>28</v>
      </c>
      <c r="D6" s="403" t="s">
        <v>264</v>
      </c>
      <c r="E6" s="30">
        <v>0</v>
      </c>
      <c r="F6" s="31">
        <v>5</v>
      </c>
      <c r="G6" s="31">
        <v>5</v>
      </c>
      <c r="H6" s="59" t="s">
        <v>44</v>
      </c>
      <c r="I6" s="30" t="s">
        <v>27</v>
      </c>
    </row>
    <row r="7" spans="2:35" ht="15">
      <c r="B7" s="400"/>
      <c r="C7" s="28"/>
      <c r="D7" s="28"/>
      <c r="E7" s="28"/>
      <c r="F7" s="401"/>
      <c r="G7" s="401"/>
      <c r="H7" s="402"/>
      <c r="I7" s="28"/>
    </row>
    <row r="8" spans="2:35" ht="15">
      <c r="B8" s="7" t="s">
        <v>263</v>
      </c>
      <c r="C8" s="12"/>
      <c r="D8" s="12"/>
      <c r="E8" s="12"/>
      <c r="F8" s="12"/>
      <c r="G8" s="12"/>
      <c r="H8" s="12"/>
      <c r="I8" s="8"/>
    </row>
    <row r="9" spans="2:35" ht="13.5" thickBot="1">
      <c r="B9" s="9" t="s">
        <v>8</v>
      </c>
      <c r="C9" s="9" t="s">
        <v>9</v>
      </c>
      <c r="D9" s="9" t="s">
        <v>10</v>
      </c>
      <c r="E9" s="9" t="s">
        <v>11</v>
      </c>
      <c r="F9" s="10" t="s">
        <v>0</v>
      </c>
      <c r="G9" s="10" t="s">
        <v>1</v>
      </c>
      <c r="H9" s="58" t="s">
        <v>42</v>
      </c>
      <c r="I9" s="11" t="s">
        <v>12</v>
      </c>
    </row>
    <row r="10" spans="2:35" ht="15">
      <c r="B10" s="182" t="s">
        <v>175</v>
      </c>
      <c r="C10" s="65" t="s">
        <v>28</v>
      </c>
      <c r="D10" s="179" t="s">
        <v>264</v>
      </c>
      <c r="E10" s="12">
        <v>2010</v>
      </c>
      <c r="F10" s="32"/>
      <c r="G10" s="186">
        <f>'DATA Linecap and AF'!D51</f>
        <v>0.89070270578833188</v>
      </c>
      <c r="H10" s="60" t="s">
        <v>43</v>
      </c>
      <c r="I10" s="63" t="str">
        <f>AVA!$D$9</f>
        <v>IMPELC-DKNO</v>
      </c>
      <c r="AF10"/>
      <c r="AG10"/>
      <c r="AH10"/>
      <c r="AI10"/>
    </row>
    <row r="11" spans="2:35" ht="15">
      <c r="B11" s="182" t="s">
        <v>175</v>
      </c>
      <c r="C11" s="65" t="s">
        <v>28</v>
      </c>
      <c r="D11" s="179" t="s">
        <v>264</v>
      </c>
      <c r="E11" s="12">
        <v>2010</v>
      </c>
      <c r="F11" s="32"/>
      <c r="G11" s="186">
        <f>'DATA Linecap and AF'!C51</f>
        <v>0.89668284050690716</v>
      </c>
      <c r="H11" s="60" t="s">
        <v>43</v>
      </c>
      <c r="I11" s="28" t="str">
        <f>AVA!$D$10</f>
        <v>EXPELC-DKNO</v>
      </c>
      <c r="AF11"/>
      <c r="AG11"/>
      <c r="AH11"/>
      <c r="AI11"/>
    </row>
    <row r="12" spans="2:35" ht="15">
      <c r="B12" s="182" t="s">
        <v>175</v>
      </c>
      <c r="C12" s="65" t="s">
        <v>28</v>
      </c>
      <c r="D12" s="179" t="s">
        <v>264</v>
      </c>
      <c r="E12" s="12">
        <v>2010</v>
      </c>
      <c r="F12" s="189">
        <f>'DATA Linecap and AF'!J51</f>
        <v>0.9260263093960166</v>
      </c>
      <c r="G12" s="189">
        <f>'DATA Linecap and AF'!F51</f>
        <v>0.60125778727820633</v>
      </c>
      <c r="H12" s="60" t="s">
        <v>43</v>
      </c>
      <c r="I12" s="28" t="str">
        <f>AVA!$D$11</f>
        <v>IMPELC-DKSE</v>
      </c>
      <c r="AF12"/>
      <c r="AG12"/>
      <c r="AH12"/>
      <c r="AI12"/>
    </row>
    <row r="13" spans="2:35" ht="15">
      <c r="B13" s="182" t="s">
        <v>175</v>
      </c>
      <c r="C13" s="65" t="s">
        <v>28</v>
      </c>
      <c r="D13" s="179" t="s">
        <v>264</v>
      </c>
      <c r="E13" s="12">
        <v>2010</v>
      </c>
      <c r="F13" s="189">
        <f>'DATA Linecap and AF'!I51</f>
        <v>0.66272354221813079</v>
      </c>
      <c r="G13" s="189">
        <f>'DATA Linecap and AF'!E51</f>
        <v>0.54196154305618083</v>
      </c>
      <c r="H13" s="60" t="s">
        <v>43</v>
      </c>
      <c r="I13" s="28" t="str">
        <f>AVA!$D$12</f>
        <v>EXPELC-DKSE</v>
      </c>
      <c r="AF13"/>
      <c r="AG13"/>
      <c r="AH13"/>
      <c r="AI13"/>
    </row>
    <row r="14" spans="2:35" ht="15">
      <c r="B14" s="182" t="s">
        <v>175</v>
      </c>
      <c r="C14" s="65" t="s">
        <v>28</v>
      </c>
      <c r="D14" s="179" t="s">
        <v>264</v>
      </c>
      <c r="E14" s="12">
        <v>2010</v>
      </c>
      <c r="F14" s="189">
        <f>'DATA Linecap and AF'!L51</f>
        <v>0.58645436964435627</v>
      </c>
      <c r="G14" s="189">
        <f>'DATA Linecap and AF'!H51</f>
        <v>0.83304112683328102</v>
      </c>
      <c r="H14" s="60" t="s">
        <v>43</v>
      </c>
      <c r="I14" s="28" t="str">
        <f>AVA!$D$13</f>
        <v>IMPELC-DKDE</v>
      </c>
      <c r="AF14"/>
      <c r="AG14"/>
      <c r="AH14"/>
      <c r="AI14"/>
    </row>
    <row r="15" spans="2:35" ht="15">
      <c r="B15" s="183" t="s">
        <v>175</v>
      </c>
      <c r="C15" s="389" t="s">
        <v>28</v>
      </c>
      <c r="D15" s="180" t="s">
        <v>264</v>
      </c>
      <c r="E15" s="23">
        <v>2010</v>
      </c>
      <c r="F15" s="388">
        <f>'DATA Linecap and AF'!K51</f>
        <v>0.88713415293631925</v>
      </c>
      <c r="G15" s="388">
        <f>'DATA Linecap and AF'!G51</f>
        <v>0.63499406129863734</v>
      </c>
      <c r="H15" s="61" t="s">
        <v>43</v>
      </c>
      <c r="I15" s="23" t="str">
        <f>AVA!$D$14</f>
        <v>EXPELC-DKDE</v>
      </c>
      <c r="AF15"/>
      <c r="AG15"/>
      <c r="AH15"/>
      <c r="AI15"/>
    </row>
    <row r="16" spans="2:35" ht="15">
      <c r="B16" s="184" t="s">
        <v>175</v>
      </c>
      <c r="C16" s="12" t="s">
        <v>28</v>
      </c>
      <c r="D16" s="179" t="s">
        <v>264</v>
      </c>
      <c r="E16" s="22">
        <v>2012</v>
      </c>
      <c r="F16" s="32"/>
      <c r="G16" s="186">
        <f>'DATA Linecap and AF'!D52</f>
        <v>0.7262577687674846</v>
      </c>
      <c r="H16" s="60" t="s">
        <v>43</v>
      </c>
      <c r="I16" s="28" t="str">
        <f>AVA!$D$9</f>
        <v>IMPELC-DKNO</v>
      </c>
      <c r="AF16"/>
      <c r="AG16"/>
      <c r="AH16"/>
      <c r="AI16"/>
    </row>
    <row r="17" spans="2:35" ht="15">
      <c r="B17" s="184" t="s">
        <v>175</v>
      </c>
      <c r="C17" s="12" t="s">
        <v>28</v>
      </c>
      <c r="D17" s="179" t="s">
        <v>264</v>
      </c>
      <c r="E17" s="22">
        <v>2012</v>
      </c>
      <c r="F17" s="32"/>
      <c r="G17" s="186">
        <f>'DATA Linecap and AF'!C52</f>
        <v>0.75412795677467848</v>
      </c>
      <c r="H17" s="60" t="s">
        <v>43</v>
      </c>
      <c r="I17" s="28" t="str">
        <f>AVA!$D$10</f>
        <v>EXPELC-DKNO</v>
      </c>
      <c r="AF17"/>
      <c r="AG17"/>
      <c r="AH17"/>
      <c r="AI17"/>
    </row>
    <row r="18" spans="2:35" ht="15">
      <c r="B18" s="184" t="s">
        <v>175</v>
      </c>
      <c r="C18" s="12" t="s">
        <v>28</v>
      </c>
      <c r="D18" s="179" t="s">
        <v>264</v>
      </c>
      <c r="E18" s="22">
        <v>2012</v>
      </c>
      <c r="F18" s="189">
        <f>'DATA Linecap and AF'!J52</f>
        <v>0.90549283869045372</v>
      </c>
      <c r="G18" s="189">
        <f>'DATA Linecap and AF'!F52</f>
        <v>0.86157436861356151</v>
      </c>
      <c r="H18" s="60" t="s">
        <v>43</v>
      </c>
      <c r="I18" s="28" t="str">
        <f>AVA!$D$11</f>
        <v>IMPELC-DKSE</v>
      </c>
      <c r="AF18"/>
      <c r="AG18"/>
      <c r="AH18"/>
      <c r="AI18"/>
    </row>
    <row r="19" spans="2:35" ht="15">
      <c r="B19" s="184" t="s">
        <v>175</v>
      </c>
      <c r="C19" s="12" t="s">
        <v>28</v>
      </c>
      <c r="D19" s="179" t="s">
        <v>264</v>
      </c>
      <c r="E19" s="22">
        <v>2012</v>
      </c>
      <c r="F19" s="189">
        <f>'DATA Linecap and AF'!I52</f>
        <v>0.80095965960688797</v>
      </c>
      <c r="G19" s="189">
        <f>'DATA Linecap and AF'!E52</f>
        <v>0.73915842725563874</v>
      </c>
      <c r="H19" s="60" t="s">
        <v>43</v>
      </c>
      <c r="I19" s="28" t="str">
        <f>AVA!$D$12</f>
        <v>EXPELC-DKSE</v>
      </c>
      <c r="AF19"/>
      <c r="AG19"/>
      <c r="AH19"/>
      <c r="AI19"/>
    </row>
    <row r="20" spans="2:35" ht="15">
      <c r="B20" s="184" t="s">
        <v>175</v>
      </c>
      <c r="C20" s="12" t="s">
        <v>28</v>
      </c>
      <c r="D20" s="179" t="s">
        <v>264</v>
      </c>
      <c r="E20" s="22">
        <v>2012</v>
      </c>
      <c r="F20" s="189">
        <f>'DATA Linecap and AF'!L52</f>
        <v>0.94512676502516302</v>
      </c>
      <c r="G20" s="189">
        <f>'DATA Linecap and AF'!H52</f>
        <v>0.81723185302990498</v>
      </c>
      <c r="H20" s="60" t="s">
        <v>43</v>
      </c>
      <c r="I20" s="28" t="str">
        <f>AVA!$D$13</f>
        <v>IMPELC-DKDE</v>
      </c>
      <c r="AF20"/>
      <c r="AG20"/>
      <c r="AH20"/>
      <c r="AI20"/>
    </row>
    <row r="21" spans="2:35" ht="15">
      <c r="B21" s="185" t="s">
        <v>175</v>
      </c>
      <c r="C21" s="23" t="s">
        <v>28</v>
      </c>
      <c r="D21" s="180" t="s">
        <v>264</v>
      </c>
      <c r="E21" s="25">
        <v>2012</v>
      </c>
      <c r="F21" s="388">
        <f>'DATA Linecap and AF'!K52</f>
        <v>0.91920385976555019</v>
      </c>
      <c r="G21" s="388">
        <f>'DATA Linecap and AF'!G52</f>
        <v>0.42132972690910009</v>
      </c>
      <c r="H21" s="61" t="s">
        <v>43</v>
      </c>
      <c r="I21" s="23" t="str">
        <f>AVA!$D$14</f>
        <v>EXPELC-DKDE</v>
      </c>
      <c r="AF21"/>
      <c r="AG21"/>
      <c r="AH21"/>
      <c r="AI21"/>
    </row>
    <row r="22" spans="2:35" ht="15">
      <c r="B22" s="184" t="s">
        <v>175</v>
      </c>
      <c r="C22" s="12" t="s">
        <v>28</v>
      </c>
      <c r="D22" s="179" t="s">
        <v>264</v>
      </c>
      <c r="E22" s="32">
        <v>2015</v>
      </c>
      <c r="F22" s="32"/>
      <c r="G22" s="186">
        <f>'DATA Linecap and AF'!D53</f>
        <v>0.64243659860277735</v>
      </c>
      <c r="H22" s="60" t="s">
        <v>43</v>
      </c>
      <c r="I22" s="28" t="str">
        <f>AVA!$D$9</f>
        <v>IMPELC-DKNO</v>
      </c>
      <c r="AF22"/>
      <c r="AG22"/>
      <c r="AH22"/>
      <c r="AI22"/>
    </row>
    <row r="23" spans="2:35" ht="15">
      <c r="B23" s="184" t="s">
        <v>175</v>
      </c>
      <c r="C23" s="12" t="s">
        <v>28</v>
      </c>
      <c r="D23" s="179" t="s">
        <v>264</v>
      </c>
      <c r="E23" s="22">
        <v>2015</v>
      </c>
      <c r="F23" s="32"/>
      <c r="G23" s="186">
        <f>'DATA Linecap and AF'!C53</f>
        <v>0.68256953689640398</v>
      </c>
      <c r="H23" s="60" t="s">
        <v>43</v>
      </c>
      <c r="I23" s="28" t="str">
        <f>AVA!$D$10</f>
        <v>EXPELC-DKNO</v>
      </c>
      <c r="AF23"/>
      <c r="AG23"/>
      <c r="AH23"/>
      <c r="AI23"/>
    </row>
    <row r="24" spans="2:35" ht="15">
      <c r="B24" s="184" t="s">
        <v>175</v>
      </c>
      <c r="C24" s="12" t="s">
        <v>28</v>
      </c>
      <c r="D24" s="179" t="s">
        <v>264</v>
      </c>
      <c r="E24" s="22">
        <v>2015</v>
      </c>
      <c r="F24" s="189">
        <f>'DATA Linecap and AF'!J53</f>
        <v>0.92688682994242411</v>
      </c>
      <c r="G24" s="189">
        <f>'DATA Linecap and AF'!F53</f>
        <v>0.78165801421351722</v>
      </c>
      <c r="H24" s="60" t="s">
        <v>43</v>
      </c>
      <c r="I24" s="28" t="str">
        <f>AVA!$D$11</f>
        <v>IMPELC-DKSE</v>
      </c>
      <c r="J24" s="26"/>
      <c r="K24" s="26"/>
      <c r="AF24"/>
      <c r="AG24"/>
      <c r="AH24"/>
      <c r="AI24"/>
    </row>
    <row r="25" spans="2:35" ht="15">
      <c r="B25" s="184" t="s">
        <v>175</v>
      </c>
      <c r="C25" s="12" t="s">
        <v>28</v>
      </c>
      <c r="D25" s="179" t="s">
        <v>264</v>
      </c>
      <c r="E25" s="22">
        <v>2015</v>
      </c>
      <c r="F25" s="189">
        <f>'DATA Linecap and AF'!I53</f>
        <v>0.85906062873462319</v>
      </c>
      <c r="G25" s="189">
        <f>'DATA Linecap and AF'!E53</f>
        <v>0.70067829097574341</v>
      </c>
      <c r="H25" s="60" t="s">
        <v>43</v>
      </c>
      <c r="I25" s="28" t="str">
        <f>AVA!$D$12</f>
        <v>EXPELC-DKSE</v>
      </c>
      <c r="J25" s="26"/>
      <c r="K25" s="26"/>
      <c r="AD25"/>
      <c r="AE25"/>
      <c r="AF25"/>
      <c r="AG25"/>
      <c r="AH25"/>
      <c r="AI25"/>
    </row>
    <row r="26" spans="2:35" ht="15">
      <c r="B26" s="184" t="s">
        <v>175</v>
      </c>
      <c r="C26" s="12" t="s">
        <v>28</v>
      </c>
      <c r="D26" s="179" t="s">
        <v>264</v>
      </c>
      <c r="E26" s="22">
        <v>2015</v>
      </c>
      <c r="F26" s="189">
        <f>'DATA Linecap and AF'!L53</f>
        <v>0.95209069534190105</v>
      </c>
      <c r="G26" s="189">
        <f>'DATA Linecap and AF'!H53</f>
        <v>0.5541652828085476</v>
      </c>
      <c r="H26" s="60" t="s">
        <v>43</v>
      </c>
      <c r="I26" s="28" t="str">
        <f>AVA!$D$13</f>
        <v>IMPELC-DKDE</v>
      </c>
      <c r="J26" s="26"/>
      <c r="K26" s="26"/>
    </row>
    <row r="27" spans="2:35" ht="15">
      <c r="B27" s="185" t="s">
        <v>175</v>
      </c>
      <c r="C27" s="23" t="s">
        <v>28</v>
      </c>
      <c r="D27" s="180" t="s">
        <v>264</v>
      </c>
      <c r="E27" s="25">
        <v>2015</v>
      </c>
      <c r="F27" s="388">
        <f>'DATA Linecap and AF'!K53</f>
        <v>0.91691219214604502</v>
      </c>
      <c r="G27" s="388">
        <f>'DATA Linecap and AF'!G53</f>
        <v>0.23922269278792907</v>
      </c>
      <c r="H27" s="61" t="s">
        <v>43</v>
      </c>
      <c r="I27" s="23" t="str">
        <f>AVA!$D$14</f>
        <v>EXPELC-DKDE</v>
      </c>
      <c r="J27" s="26"/>
      <c r="K27" s="26"/>
      <c r="AE27" s="26"/>
    </row>
    <row r="28" spans="2:35" ht="15">
      <c r="B28" s="184" t="s">
        <v>175</v>
      </c>
      <c r="C28" s="12" t="s">
        <v>28</v>
      </c>
      <c r="D28" s="179" t="s">
        <v>264</v>
      </c>
      <c r="E28" s="22">
        <v>2020</v>
      </c>
      <c r="F28" s="32"/>
      <c r="G28" s="186">
        <f>'DATA Linecap and AF'!D54</f>
        <v>1.0110294117647061</v>
      </c>
      <c r="H28" s="60" t="s">
        <v>43</v>
      </c>
      <c r="I28" s="28" t="str">
        <f>AVA!$D$9</f>
        <v>IMPELC-DKNO</v>
      </c>
    </row>
    <row r="29" spans="2:35" ht="15">
      <c r="B29" s="184" t="s">
        <v>175</v>
      </c>
      <c r="C29" s="12" t="s">
        <v>28</v>
      </c>
      <c r="D29" s="179" t="s">
        <v>264</v>
      </c>
      <c r="E29" s="29">
        <v>2020</v>
      </c>
      <c r="F29" s="32"/>
      <c r="G29" s="186">
        <f>'DATA Linecap and AF'!C54</f>
        <v>1.0110294117647061</v>
      </c>
      <c r="H29" s="60" t="s">
        <v>43</v>
      </c>
      <c r="I29" s="28" t="str">
        <f>AVA!$D$10</f>
        <v>EXPELC-DKNO</v>
      </c>
    </row>
    <row r="30" spans="2:35" ht="15">
      <c r="B30" s="184" t="s">
        <v>175</v>
      </c>
      <c r="C30" s="12" t="s">
        <v>28</v>
      </c>
      <c r="D30" s="179" t="s">
        <v>264</v>
      </c>
      <c r="E30" s="29">
        <v>2020</v>
      </c>
      <c r="F30" s="189">
        <f>'DATA Linecap and AF'!J54</f>
        <v>0.9512578866282827</v>
      </c>
      <c r="G30" s="189">
        <f>'DATA Linecap and AF'!F54</f>
        <v>0.85443867614234481</v>
      </c>
      <c r="H30" s="60" t="s">
        <v>43</v>
      </c>
      <c r="I30" s="28" t="str">
        <f>AVA!$D$11</f>
        <v>IMPELC-DKSE</v>
      </c>
    </row>
    <row r="31" spans="2:35" ht="15">
      <c r="B31" s="184" t="s">
        <v>175</v>
      </c>
      <c r="C31" s="12" t="s">
        <v>28</v>
      </c>
      <c r="D31" s="179" t="s">
        <v>264</v>
      </c>
      <c r="E31" s="29">
        <v>2020</v>
      </c>
      <c r="F31" s="189">
        <f>'DATA Linecap and AF'!I54</f>
        <v>0.90604041915641542</v>
      </c>
      <c r="G31" s="189">
        <f>'DATA Linecap and AF'!E54</f>
        <v>0.80045219398382894</v>
      </c>
      <c r="H31" s="60" t="s">
        <v>43</v>
      </c>
      <c r="I31" s="28" t="str">
        <f>AVA!$D$12</f>
        <v>EXPELC-DKSE</v>
      </c>
    </row>
    <row r="32" spans="2:35" ht="15">
      <c r="B32" s="184" t="s">
        <v>175</v>
      </c>
      <c r="C32" s="12" t="s">
        <v>28</v>
      </c>
      <c r="D32" s="179" t="s">
        <v>264</v>
      </c>
      <c r="E32" s="29">
        <v>2020</v>
      </c>
      <c r="F32" s="189">
        <f>'DATA Linecap and AF'!L54</f>
        <v>0.9680604635612674</v>
      </c>
      <c r="G32" s="189">
        <f>(G38+G26)/2</f>
        <v>0.67708264140427377</v>
      </c>
      <c r="H32" s="60" t="s">
        <v>43</v>
      </c>
      <c r="I32" s="28" t="str">
        <f>AVA!$D$13</f>
        <v>IMPELC-DKDE</v>
      </c>
      <c r="AE32" s="26"/>
    </row>
    <row r="33" spans="2:29" ht="15">
      <c r="B33" s="185" t="s">
        <v>175</v>
      </c>
      <c r="C33" s="23" t="s">
        <v>28</v>
      </c>
      <c r="D33" s="180" t="s">
        <v>264</v>
      </c>
      <c r="E33" s="25">
        <v>2020</v>
      </c>
      <c r="F33" s="388">
        <f>'DATA Linecap and AF'!K54</f>
        <v>0.94460812809736339</v>
      </c>
      <c r="G33" s="388">
        <f>(G39+G27)/2</f>
        <v>0.44461134639396455</v>
      </c>
      <c r="H33" s="61" t="s">
        <v>43</v>
      </c>
      <c r="I33" s="23" t="str">
        <f>AVA!$D$14</f>
        <v>EXPELC-DKDE</v>
      </c>
    </row>
    <row r="34" spans="2:29" ht="15">
      <c r="B34" s="184" t="s">
        <v>175</v>
      </c>
      <c r="C34" s="12" t="s">
        <v>28</v>
      </c>
      <c r="D34" s="179" t="s">
        <v>264</v>
      </c>
      <c r="E34" s="22">
        <v>2025</v>
      </c>
      <c r="F34" s="32"/>
      <c r="G34" s="186">
        <f>'DATA Linecap and AF'!D55</f>
        <v>1</v>
      </c>
      <c r="H34" s="60" t="s">
        <v>43</v>
      </c>
      <c r="I34" s="28" t="str">
        <f>AVA!$D$9</f>
        <v>IMPELC-DKNO</v>
      </c>
    </row>
    <row r="35" spans="2:29" ht="15">
      <c r="B35" s="184" t="s">
        <v>175</v>
      </c>
      <c r="C35" s="12" t="s">
        <v>28</v>
      </c>
      <c r="D35" s="179" t="s">
        <v>264</v>
      </c>
      <c r="E35" s="22">
        <v>2025</v>
      </c>
      <c r="F35" s="32"/>
      <c r="G35" s="186">
        <f>'DATA Linecap and AF'!C55</f>
        <v>1</v>
      </c>
      <c r="H35" s="60" t="s">
        <v>43</v>
      </c>
      <c r="I35" s="28" t="str">
        <f>AVA!$D$10</f>
        <v>EXPELC-DKNO</v>
      </c>
      <c r="J35" s="26"/>
      <c r="K35" s="26"/>
      <c r="AC35" s="26"/>
    </row>
    <row r="36" spans="2:29" ht="15">
      <c r="B36" s="184" t="s">
        <v>175</v>
      </c>
      <c r="C36" s="12" t="s">
        <v>28</v>
      </c>
      <c r="D36" s="179" t="s">
        <v>264</v>
      </c>
      <c r="E36" s="22">
        <v>2025</v>
      </c>
      <c r="F36" s="189">
        <f>'DATA Linecap and AF'!J55</f>
        <v>1</v>
      </c>
      <c r="G36" s="189">
        <f>'DATA Linecap and AF'!F55</f>
        <v>1</v>
      </c>
      <c r="H36" s="60" t="s">
        <v>43</v>
      </c>
      <c r="I36" s="28" t="str">
        <f>AVA!$D$11</f>
        <v>IMPELC-DKSE</v>
      </c>
      <c r="J36" s="26"/>
      <c r="K36" s="26"/>
      <c r="AC36" s="26"/>
    </row>
    <row r="37" spans="2:29" ht="15">
      <c r="B37" s="184" t="s">
        <v>175</v>
      </c>
      <c r="C37" s="12" t="s">
        <v>28</v>
      </c>
      <c r="D37" s="179" t="s">
        <v>264</v>
      </c>
      <c r="E37" s="22">
        <v>2025</v>
      </c>
      <c r="F37" s="189">
        <f>'DATA Linecap and AF'!I55</f>
        <v>1</v>
      </c>
      <c r="G37" s="189">
        <f>'DATA Linecap and AF'!E55</f>
        <v>1</v>
      </c>
      <c r="H37" s="60" t="s">
        <v>43</v>
      </c>
      <c r="I37" s="28" t="str">
        <f>AVA!$D$12</f>
        <v>EXPELC-DKSE</v>
      </c>
    </row>
    <row r="38" spans="2:29" ht="15">
      <c r="B38" s="184" t="s">
        <v>175</v>
      </c>
      <c r="C38" s="12" t="s">
        <v>28</v>
      </c>
      <c r="D38" s="179" t="s">
        <v>264</v>
      </c>
      <c r="E38" s="22">
        <v>2025</v>
      </c>
      <c r="F38" s="189">
        <f>'DATA Linecap and AF'!L55</f>
        <v>1</v>
      </c>
      <c r="G38" s="189">
        <f>'DATA Linecap and AF'!H55</f>
        <v>0.79999999999999993</v>
      </c>
      <c r="H38" s="60" t="s">
        <v>43</v>
      </c>
      <c r="I38" s="28" t="str">
        <f>AVA!$D$13</f>
        <v>IMPELC-DKDE</v>
      </c>
    </row>
    <row r="39" spans="2:29" ht="15">
      <c r="B39" s="185" t="s">
        <v>175</v>
      </c>
      <c r="C39" s="23" t="s">
        <v>28</v>
      </c>
      <c r="D39" s="180" t="s">
        <v>264</v>
      </c>
      <c r="E39" s="25">
        <v>2025</v>
      </c>
      <c r="F39" s="388">
        <f>'DATA Linecap and AF'!K55</f>
        <v>1</v>
      </c>
      <c r="G39" s="388">
        <f>'DATA Linecap and AF'!G55</f>
        <v>0.65</v>
      </c>
      <c r="H39" s="61" t="s">
        <v>43</v>
      </c>
      <c r="I39" s="23" t="str">
        <f>AVA!$D$14</f>
        <v>EXPELC-DKDE</v>
      </c>
    </row>
    <row r="40" spans="2:29" ht="15">
      <c r="B40" s="184" t="s">
        <v>175</v>
      </c>
      <c r="C40" s="12" t="s">
        <v>28</v>
      </c>
      <c r="D40" s="179" t="s">
        <v>264</v>
      </c>
      <c r="E40" s="22">
        <v>2030</v>
      </c>
      <c r="F40" s="32"/>
      <c r="G40" s="186">
        <v>1</v>
      </c>
      <c r="H40" s="60" t="s">
        <v>43</v>
      </c>
      <c r="I40" s="28" t="str">
        <f>AVA!$D$9</f>
        <v>IMPELC-DKNO</v>
      </c>
      <c r="J40" s="26"/>
      <c r="K40" s="26"/>
    </row>
    <row r="41" spans="2:29" ht="15">
      <c r="B41" s="184" t="s">
        <v>175</v>
      </c>
      <c r="C41" s="12" t="s">
        <v>28</v>
      </c>
      <c r="D41" s="179" t="s">
        <v>264</v>
      </c>
      <c r="E41" s="22">
        <v>2030</v>
      </c>
      <c r="F41" s="32"/>
      <c r="G41" s="186">
        <v>1</v>
      </c>
      <c r="H41" s="60" t="s">
        <v>43</v>
      </c>
      <c r="I41" s="28" t="str">
        <f>AVA!$D$10</f>
        <v>EXPELC-DKNO</v>
      </c>
    </row>
    <row r="42" spans="2:29" ht="15">
      <c r="B42" s="184" t="s">
        <v>175</v>
      </c>
      <c r="C42" s="12" t="s">
        <v>28</v>
      </c>
      <c r="D42" s="179" t="s">
        <v>264</v>
      </c>
      <c r="E42" s="22">
        <v>2030</v>
      </c>
      <c r="F42" s="189">
        <v>1</v>
      </c>
      <c r="G42" s="189">
        <v>1</v>
      </c>
      <c r="H42" s="60" t="s">
        <v>43</v>
      </c>
      <c r="I42" s="28" t="str">
        <f>AVA!$D$11</f>
        <v>IMPELC-DKSE</v>
      </c>
    </row>
    <row r="43" spans="2:29" ht="15">
      <c r="B43" s="184" t="s">
        <v>175</v>
      </c>
      <c r="C43" s="12" t="s">
        <v>28</v>
      </c>
      <c r="D43" s="179" t="s">
        <v>264</v>
      </c>
      <c r="E43" s="22">
        <v>2030</v>
      </c>
      <c r="F43" s="189">
        <v>1</v>
      </c>
      <c r="G43" s="189">
        <v>1</v>
      </c>
      <c r="H43" s="60" t="s">
        <v>43</v>
      </c>
      <c r="I43" s="28" t="str">
        <f>AVA!$D$12</f>
        <v>EXPELC-DKSE</v>
      </c>
    </row>
    <row r="44" spans="2:29" ht="15">
      <c r="B44" s="184" t="s">
        <v>175</v>
      </c>
      <c r="C44" s="12" t="s">
        <v>28</v>
      </c>
      <c r="D44" s="179" t="s">
        <v>264</v>
      </c>
      <c r="E44" s="22">
        <v>2030</v>
      </c>
      <c r="F44" s="189">
        <v>1</v>
      </c>
      <c r="G44" s="189">
        <v>1</v>
      </c>
      <c r="H44" s="60" t="s">
        <v>43</v>
      </c>
      <c r="I44" s="28" t="str">
        <f>AVA!$D$13</f>
        <v>IMPELC-DKDE</v>
      </c>
    </row>
    <row r="45" spans="2:29" ht="15">
      <c r="B45" s="185" t="s">
        <v>175</v>
      </c>
      <c r="C45" s="23" t="s">
        <v>28</v>
      </c>
      <c r="D45" s="180" t="s">
        <v>264</v>
      </c>
      <c r="E45" s="22">
        <v>2030</v>
      </c>
      <c r="F45" s="388">
        <v>1</v>
      </c>
      <c r="G45" s="388">
        <v>1</v>
      </c>
      <c r="H45" s="61" t="s">
        <v>43</v>
      </c>
      <c r="I45" s="23" t="str">
        <f>AVA!$D$14</f>
        <v>EXPELC-DKDE</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70C0"/>
  </sheetPr>
  <dimension ref="B4:AS65"/>
  <sheetViews>
    <sheetView workbookViewId="0">
      <selection activeCell="K40" sqref="K40"/>
    </sheetView>
  </sheetViews>
  <sheetFormatPr defaultColWidth="10.7109375" defaultRowHeight="12.75"/>
  <cols>
    <col min="1" max="1" width="11.140625" style="14" customWidth="1"/>
    <col min="2" max="2" width="11" style="14" bestFit="1" customWidth="1"/>
    <col min="3" max="3" width="8.42578125" style="14" bestFit="1" customWidth="1"/>
    <col min="4" max="4" width="8.28515625" style="14" bestFit="1" customWidth="1"/>
    <col min="5" max="5" width="4.7109375" style="14" bestFit="1" customWidth="1"/>
    <col min="6" max="6" width="4.5703125" style="14" bestFit="1" customWidth="1"/>
    <col min="7" max="7" width="5" style="14" bestFit="1" customWidth="1"/>
    <col min="8" max="8" width="6.85546875" style="14" bestFit="1" customWidth="1"/>
    <col min="9" max="9" width="14.7109375" style="14" bestFit="1" customWidth="1"/>
    <col min="10" max="12" width="10.7109375" style="14"/>
    <col min="13" max="13" width="39" style="14" bestFit="1" customWidth="1"/>
    <col min="14" max="22" width="10.7109375" style="14"/>
    <col min="23" max="23" width="27.7109375" style="14" customWidth="1"/>
    <col min="24" max="24" width="11.5703125" style="14" bestFit="1" customWidth="1"/>
    <col min="25" max="25" width="10.7109375" style="14"/>
    <col min="26" max="26" width="10.7109375" style="14" customWidth="1"/>
    <col min="27" max="34" width="10.7109375" style="14"/>
    <col min="35" max="35" width="25.28515625" style="14" customWidth="1"/>
    <col min="36" max="36" width="57.5703125" style="14" bestFit="1" customWidth="1"/>
    <col min="37" max="37" width="14" style="14" bestFit="1" customWidth="1"/>
    <col min="38" max="16384" width="10.7109375" style="14"/>
  </cols>
  <sheetData>
    <row r="4" spans="2:45" ht="15">
      <c r="B4" s="7" t="s">
        <v>266</v>
      </c>
      <c r="C4" s="12"/>
      <c r="D4" s="12"/>
      <c r="E4" s="12"/>
      <c r="F4" s="12"/>
      <c r="G4" s="12"/>
      <c r="H4" s="12"/>
      <c r="I4" s="8"/>
    </row>
    <row r="5" spans="2:45" ht="13.5" thickBot="1">
      <c r="B5" s="9" t="s">
        <v>8</v>
      </c>
      <c r="C5" s="9" t="s">
        <v>9</v>
      </c>
      <c r="D5" s="9" t="s">
        <v>10</v>
      </c>
      <c r="E5" s="9" t="s">
        <v>11</v>
      </c>
      <c r="F5" s="10" t="s">
        <v>0</v>
      </c>
      <c r="G5" s="10" t="s">
        <v>1</v>
      </c>
      <c r="H5" s="58" t="s">
        <v>42</v>
      </c>
      <c r="I5" s="11" t="s">
        <v>12</v>
      </c>
    </row>
    <row r="6" spans="2:45" ht="15">
      <c r="B6" s="30"/>
      <c r="C6" s="30" t="s">
        <v>28</v>
      </c>
      <c r="D6" s="57" t="s">
        <v>29</v>
      </c>
      <c r="E6" s="30">
        <v>0</v>
      </c>
      <c r="F6" s="31">
        <v>5</v>
      </c>
      <c r="G6" s="31">
        <v>5</v>
      </c>
      <c r="H6" s="59" t="s">
        <v>44</v>
      </c>
      <c r="I6" s="30" t="s">
        <v>27</v>
      </c>
    </row>
    <row r="8" spans="2:45" ht="15">
      <c r="B8" s="7" t="s">
        <v>267</v>
      </c>
      <c r="C8" s="12"/>
      <c r="D8" s="12"/>
      <c r="E8" s="12"/>
      <c r="F8" s="12"/>
      <c r="G8" s="12"/>
      <c r="H8" s="12"/>
      <c r="I8" s="8"/>
      <c r="M8" s="71" t="s">
        <v>67</v>
      </c>
      <c r="N8" s="72"/>
      <c r="O8" s="72"/>
      <c r="P8" s="73"/>
      <c r="Q8" s="73"/>
      <c r="R8" s="73"/>
      <c r="S8" s="73"/>
      <c r="T8" s="73"/>
      <c r="U8" s="73"/>
      <c r="V8" s="73"/>
      <c r="W8" s="73"/>
      <c r="X8" s="73"/>
      <c r="Y8" s="73"/>
      <c r="Z8" s="73"/>
      <c r="AA8" s="73"/>
      <c r="AB8" s="73"/>
      <c r="AC8" s="73"/>
      <c r="AD8" s="73"/>
      <c r="AE8" s="73"/>
      <c r="AF8" s="73"/>
      <c r="AG8" s="73"/>
      <c r="AH8" s="73"/>
      <c r="AI8" s="73"/>
    </row>
    <row r="9" spans="2:45" ht="13.5" thickBot="1">
      <c r="B9" s="9" t="s">
        <v>8</v>
      </c>
      <c r="C9" s="9" t="s">
        <v>9</v>
      </c>
      <c r="D9" s="9" t="s">
        <v>10</v>
      </c>
      <c r="E9" s="9" t="s">
        <v>11</v>
      </c>
      <c r="F9" s="10" t="s">
        <v>0</v>
      </c>
      <c r="G9" s="10" t="s">
        <v>1</v>
      </c>
      <c r="H9" s="58" t="s">
        <v>42</v>
      </c>
      <c r="I9" s="11" t="s">
        <v>12</v>
      </c>
      <c r="M9" s="74" t="s">
        <v>30</v>
      </c>
      <c r="N9" s="75"/>
      <c r="O9" s="74"/>
      <c r="P9" s="74"/>
      <c r="Q9" s="74"/>
      <c r="R9" s="74"/>
      <c r="S9" s="74"/>
      <c r="T9" s="74"/>
      <c r="U9" s="74"/>
      <c r="V9" s="74"/>
      <c r="W9" s="74"/>
      <c r="X9" s="73"/>
      <c r="Y9" s="73"/>
      <c r="Z9" s="73"/>
      <c r="AA9" s="73"/>
      <c r="AB9" s="73"/>
      <c r="AC9" s="73"/>
      <c r="AD9" s="73"/>
      <c r="AE9" s="73"/>
      <c r="AF9" s="73"/>
      <c r="AG9" s="73"/>
      <c r="AH9" s="73"/>
      <c r="AI9" s="73"/>
    </row>
    <row r="10" spans="2:45" ht="14.45" customHeight="1">
      <c r="B10" s="12"/>
      <c r="C10" s="65" t="s">
        <v>28</v>
      </c>
      <c r="D10" s="66" t="s">
        <v>29</v>
      </c>
      <c r="E10" s="12">
        <v>2010</v>
      </c>
      <c r="F10" s="32"/>
      <c r="G10" s="32">
        <f>'DATA Linecap and AF'!D$12*8760*3.6*10^-3</f>
        <v>31.536000000000001</v>
      </c>
      <c r="H10" s="60" t="s">
        <v>43</v>
      </c>
      <c r="I10" s="63" t="str">
        <f>AVA!$D$9</f>
        <v>IMPELC-DKNO</v>
      </c>
      <c r="M10" s="406" t="s">
        <v>16</v>
      </c>
      <c r="N10" s="410">
        <v>2010</v>
      </c>
      <c r="O10" s="411"/>
      <c r="P10" s="412" t="s">
        <v>31</v>
      </c>
      <c r="Q10" s="413"/>
      <c r="R10" s="412">
        <v>2015</v>
      </c>
      <c r="S10" s="413"/>
      <c r="T10" s="412">
        <v>2016</v>
      </c>
      <c r="U10" s="413"/>
      <c r="V10" s="412">
        <v>2017</v>
      </c>
      <c r="W10" s="413"/>
      <c r="X10" s="412">
        <v>2018</v>
      </c>
      <c r="Y10" s="413"/>
      <c r="Z10" s="412">
        <v>2019</v>
      </c>
      <c r="AA10" s="413"/>
      <c r="AB10" s="412">
        <v>2020</v>
      </c>
      <c r="AC10" s="413"/>
      <c r="AD10" s="408">
        <v>2025</v>
      </c>
      <c r="AE10" s="409"/>
      <c r="AF10" s="408">
        <v>2030</v>
      </c>
      <c r="AG10" s="409"/>
      <c r="AH10" s="408">
        <v>2035</v>
      </c>
      <c r="AI10" s="409"/>
      <c r="AP10"/>
      <c r="AQ10"/>
      <c r="AR10"/>
      <c r="AS10"/>
    </row>
    <row r="11" spans="2:45" ht="15">
      <c r="B11" s="12"/>
      <c r="C11" s="65" t="s">
        <v>28</v>
      </c>
      <c r="D11" s="66" t="s">
        <v>29</v>
      </c>
      <c r="E11" s="12">
        <v>2010</v>
      </c>
      <c r="F11" s="32"/>
      <c r="G11" s="32">
        <f>'DATA Linecap and AF'!$C$12*8760*3.6*10^-3</f>
        <v>31.536000000000001</v>
      </c>
      <c r="H11" s="60" t="s">
        <v>43</v>
      </c>
      <c r="I11" s="28" t="str">
        <f>AVA!$D$10</f>
        <v>EXPELC-DKNO</v>
      </c>
      <c r="M11" s="407"/>
      <c r="N11" s="77" t="s">
        <v>14</v>
      </c>
      <c r="O11" s="78" t="s">
        <v>13</v>
      </c>
      <c r="P11" s="79" t="s">
        <v>17</v>
      </c>
      <c r="Q11" s="80" t="s">
        <v>13</v>
      </c>
      <c r="R11" s="79" t="s">
        <v>17</v>
      </c>
      <c r="S11" s="80" t="s">
        <v>13</v>
      </c>
      <c r="T11" s="79" t="s">
        <v>17</v>
      </c>
      <c r="U11" s="81" t="s">
        <v>13</v>
      </c>
      <c r="V11" s="79" t="s">
        <v>17</v>
      </c>
      <c r="W11" s="80" t="s">
        <v>13</v>
      </c>
      <c r="X11" s="79" t="s">
        <v>17</v>
      </c>
      <c r="Y11" s="81" t="s">
        <v>13</v>
      </c>
      <c r="Z11" s="79" t="s">
        <v>17</v>
      </c>
      <c r="AA11" s="80" t="s">
        <v>13</v>
      </c>
      <c r="AB11" s="79" t="s">
        <v>17</v>
      </c>
      <c r="AC11" s="82" t="s">
        <v>13</v>
      </c>
      <c r="AD11" s="83" t="s">
        <v>17</v>
      </c>
      <c r="AE11" s="82" t="s">
        <v>13</v>
      </c>
      <c r="AF11" s="83" t="s">
        <v>17</v>
      </c>
      <c r="AG11" s="82" t="s">
        <v>13</v>
      </c>
      <c r="AH11" s="83" t="s">
        <v>17</v>
      </c>
      <c r="AI11" s="82" t="s">
        <v>13</v>
      </c>
      <c r="AP11"/>
      <c r="AQ11"/>
      <c r="AR11"/>
      <c r="AS11"/>
    </row>
    <row r="12" spans="2:45" ht="15">
      <c r="B12" s="12"/>
      <c r="C12" s="65" t="s">
        <v>28</v>
      </c>
      <c r="D12" s="66" t="s">
        <v>29</v>
      </c>
      <c r="E12" s="12">
        <v>2010</v>
      </c>
      <c r="F12" s="32">
        <f>'DATA Linecap and AF'!D9*8760*3.6*10^-3</f>
        <v>40.9968</v>
      </c>
      <c r="G12" s="32">
        <f>'DATA Linecap and AF'!D13*8760*3.6*10^-3</f>
        <v>21.444479999999999</v>
      </c>
      <c r="H12" s="60" t="s">
        <v>43</v>
      </c>
      <c r="I12" s="28" t="str">
        <f>AVA!$D$11</f>
        <v>IMPELC-DKSE</v>
      </c>
      <c r="M12" s="84" t="s">
        <v>18</v>
      </c>
      <c r="N12" s="85">
        <v>1.7</v>
      </c>
      <c r="O12" s="86">
        <v>1.3</v>
      </c>
      <c r="P12" s="87">
        <v>1.7</v>
      </c>
      <c r="Q12" s="88">
        <v>1.3</v>
      </c>
      <c r="R12" s="87">
        <v>1.7</v>
      </c>
      <c r="S12" s="88">
        <v>1.3</v>
      </c>
      <c r="T12" s="89">
        <v>1.7</v>
      </c>
      <c r="U12" s="88">
        <v>1.3</v>
      </c>
      <c r="V12" s="89">
        <v>1.7</v>
      </c>
      <c r="W12" s="88">
        <v>1.3</v>
      </c>
      <c r="X12" s="89">
        <v>1.7</v>
      </c>
      <c r="Y12" s="90">
        <v>1.3</v>
      </c>
      <c r="Z12" s="89">
        <v>1.7</v>
      </c>
      <c r="AA12" s="88">
        <v>1.3</v>
      </c>
      <c r="AB12" s="87">
        <v>1.7</v>
      </c>
      <c r="AC12" s="88">
        <v>1.3</v>
      </c>
      <c r="AD12" s="91">
        <v>1.7</v>
      </c>
      <c r="AE12" s="88">
        <v>1.3</v>
      </c>
      <c r="AF12" s="91">
        <v>1.7</v>
      </c>
      <c r="AG12" s="88">
        <v>1.3</v>
      </c>
      <c r="AH12" s="89">
        <v>1.7</v>
      </c>
      <c r="AI12" s="88">
        <v>1.3</v>
      </c>
      <c r="AP12"/>
      <c r="AQ12"/>
      <c r="AR12"/>
      <c r="AS12"/>
    </row>
    <row r="13" spans="2:45" ht="15">
      <c r="B13" s="12"/>
      <c r="C13" s="65" t="s">
        <v>28</v>
      </c>
      <c r="D13" s="66" t="s">
        <v>29</v>
      </c>
      <c r="E13" s="12">
        <v>2010</v>
      </c>
      <c r="F13" s="32">
        <f>'DATA Linecap and AF'!C9*8760*3.6*10^-3</f>
        <v>53.611200000000004</v>
      </c>
      <c r="G13" s="32">
        <f>'DATA Linecap and AF'!C13*8760*3.6*10^-3</f>
        <v>23.336639999999999</v>
      </c>
      <c r="H13" s="60" t="s">
        <v>43</v>
      </c>
      <c r="I13" s="28" t="str">
        <f>AVA!$D$12</f>
        <v>EXPELC-DKSE</v>
      </c>
      <c r="M13" s="92" t="s">
        <v>19</v>
      </c>
      <c r="N13" s="85">
        <v>0.6</v>
      </c>
      <c r="O13" s="86">
        <v>0.6</v>
      </c>
      <c r="P13" s="87">
        <v>0.6</v>
      </c>
      <c r="Q13" s="88">
        <v>0.6</v>
      </c>
      <c r="R13" s="87">
        <v>0.6</v>
      </c>
      <c r="S13" s="88">
        <v>0.6</v>
      </c>
      <c r="T13" s="87">
        <v>0.6</v>
      </c>
      <c r="U13" s="90">
        <v>0.6</v>
      </c>
      <c r="V13" s="87">
        <v>0.6</v>
      </c>
      <c r="W13" s="88">
        <v>0.6</v>
      </c>
      <c r="X13" s="87">
        <v>0.6</v>
      </c>
      <c r="Y13" s="90">
        <v>0.6</v>
      </c>
      <c r="Z13" s="87">
        <v>0.6</v>
      </c>
      <c r="AA13" s="88">
        <v>0.6</v>
      </c>
      <c r="AB13" s="87">
        <v>0.6</v>
      </c>
      <c r="AC13" s="88">
        <v>0.6</v>
      </c>
      <c r="AD13" s="87">
        <v>0.6</v>
      </c>
      <c r="AE13" s="88">
        <v>0.6</v>
      </c>
      <c r="AF13" s="87">
        <v>0.6</v>
      </c>
      <c r="AG13" s="88">
        <v>0.6</v>
      </c>
      <c r="AH13" s="87">
        <v>0.6</v>
      </c>
      <c r="AI13" s="88">
        <v>0.6</v>
      </c>
      <c r="AP13"/>
      <c r="AQ13"/>
      <c r="AR13"/>
      <c r="AS13"/>
    </row>
    <row r="14" spans="2:45" ht="15">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92" t="s">
        <v>20</v>
      </c>
      <c r="N14" s="93"/>
      <c r="O14" s="94"/>
      <c r="P14" s="87">
        <v>0</v>
      </c>
      <c r="Q14" s="88">
        <v>0</v>
      </c>
      <c r="R14" s="87">
        <v>0</v>
      </c>
      <c r="S14" s="88">
        <v>0</v>
      </c>
      <c r="T14" s="87">
        <v>0</v>
      </c>
      <c r="U14" s="90">
        <v>0</v>
      </c>
      <c r="V14" s="87">
        <v>0</v>
      </c>
      <c r="W14" s="88">
        <v>0</v>
      </c>
      <c r="X14" s="87">
        <v>0</v>
      </c>
      <c r="Y14" s="90">
        <v>0</v>
      </c>
      <c r="Z14" s="87">
        <v>0.4</v>
      </c>
      <c r="AA14" s="88">
        <v>0.4</v>
      </c>
      <c r="AB14" s="87">
        <v>0.4</v>
      </c>
      <c r="AC14" s="88">
        <v>0.4</v>
      </c>
      <c r="AD14" s="87">
        <v>0.4</v>
      </c>
      <c r="AE14" s="88">
        <v>0.4</v>
      </c>
      <c r="AF14" s="87">
        <v>0.4</v>
      </c>
      <c r="AG14" s="88">
        <v>0.4</v>
      </c>
      <c r="AH14" s="87">
        <v>0.4</v>
      </c>
      <c r="AI14" s="88">
        <v>0.4</v>
      </c>
      <c r="AP14"/>
      <c r="AQ14"/>
      <c r="AR14"/>
      <c r="AS14"/>
    </row>
    <row r="15" spans="2:45" ht="1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92" t="s">
        <v>21</v>
      </c>
      <c r="N15" s="85">
        <v>1</v>
      </c>
      <c r="O15" s="86">
        <v>1</v>
      </c>
      <c r="P15" s="87">
        <v>1</v>
      </c>
      <c r="Q15" s="88">
        <v>1</v>
      </c>
      <c r="R15" s="87">
        <v>1.7</v>
      </c>
      <c r="S15" s="88">
        <v>1.7</v>
      </c>
      <c r="T15" s="91">
        <v>1.7</v>
      </c>
      <c r="U15" s="90">
        <v>1.7</v>
      </c>
      <c r="V15" s="91">
        <v>1.7</v>
      </c>
      <c r="W15" s="88">
        <v>1.7</v>
      </c>
      <c r="X15" s="91">
        <v>1.7</v>
      </c>
      <c r="Y15" s="90">
        <v>1.7</v>
      </c>
      <c r="Z15" s="91">
        <v>1.7</v>
      </c>
      <c r="AA15" s="88">
        <v>1.7</v>
      </c>
      <c r="AB15" s="91">
        <v>1.7</v>
      </c>
      <c r="AC15" s="88">
        <v>1.7</v>
      </c>
      <c r="AD15" s="91">
        <v>1.7</v>
      </c>
      <c r="AE15" s="88">
        <v>1.7</v>
      </c>
      <c r="AF15" s="91">
        <v>1.7</v>
      </c>
      <c r="AG15" s="88">
        <v>1.7</v>
      </c>
      <c r="AH15" s="91">
        <v>1.7</v>
      </c>
      <c r="AI15" s="88">
        <v>1.7</v>
      </c>
      <c r="AP15"/>
      <c r="AQ15"/>
      <c r="AR15"/>
      <c r="AS15"/>
    </row>
    <row r="16" spans="2:45" ht="15">
      <c r="B16" s="23"/>
      <c r="C16" s="23" t="s">
        <v>28</v>
      </c>
      <c r="D16" s="35" t="s">
        <v>29</v>
      </c>
      <c r="E16" s="23">
        <v>2010</v>
      </c>
      <c r="F16" s="33"/>
      <c r="G16" s="33">
        <f>'DATA Linecap and AF'!D15*8760*3.6*10^-3</f>
        <v>0</v>
      </c>
      <c r="H16" s="61" t="s">
        <v>43</v>
      </c>
      <c r="I16" s="23" t="str">
        <f>AVA!$D$15</f>
        <v>IMPELC-DKNL</v>
      </c>
      <c r="M16" s="92" t="s">
        <v>22</v>
      </c>
      <c r="N16" s="85">
        <v>0.74</v>
      </c>
      <c r="O16" s="86">
        <v>0.68</v>
      </c>
      <c r="P16" s="87">
        <v>0.74</v>
      </c>
      <c r="Q16" s="90">
        <v>0.68</v>
      </c>
      <c r="R16" s="87">
        <v>0.74</v>
      </c>
      <c r="S16" s="90">
        <v>0.68</v>
      </c>
      <c r="T16" s="87">
        <v>0.74</v>
      </c>
      <c r="U16" s="90">
        <v>0.68</v>
      </c>
      <c r="V16" s="87">
        <v>0.74</v>
      </c>
      <c r="W16" s="88">
        <v>0.68</v>
      </c>
      <c r="X16" s="87">
        <v>0.74</v>
      </c>
      <c r="Y16" s="90">
        <v>0.68</v>
      </c>
      <c r="Z16" s="87">
        <v>0.74</v>
      </c>
      <c r="AA16" s="90">
        <v>0.68</v>
      </c>
      <c r="AB16" s="87">
        <v>0.74</v>
      </c>
      <c r="AC16" s="90">
        <v>0.68</v>
      </c>
      <c r="AD16" s="87">
        <v>0.74</v>
      </c>
      <c r="AE16" s="90">
        <v>0.68</v>
      </c>
      <c r="AF16" s="87">
        <v>0.74</v>
      </c>
      <c r="AG16" s="90">
        <v>0.68</v>
      </c>
      <c r="AH16" s="87">
        <v>0.74</v>
      </c>
      <c r="AI16" s="88">
        <v>0.68</v>
      </c>
      <c r="AP16"/>
      <c r="AQ16"/>
      <c r="AR16"/>
      <c r="AS16"/>
    </row>
    <row r="17" spans="2:45" ht="15">
      <c r="C17" s="12" t="s">
        <v>28</v>
      </c>
      <c r="D17" s="34" t="s">
        <v>29</v>
      </c>
      <c r="E17" s="22">
        <v>2012</v>
      </c>
      <c r="F17" s="32"/>
      <c r="G17" s="32">
        <f>'DATA Linecap and AF'!E$12*8760*3.6*10^-3</f>
        <v>31.536000000000001</v>
      </c>
      <c r="H17" s="60" t="s">
        <v>43</v>
      </c>
      <c r="I17" s="28" t="str">
        <f>AVA!$D$9</f>
        <v>IMPELC-DKNO</v>
      </c>
      <c r="M17" s="76" t="s">
        <v>25</v>
      </c>
      <c r="N17" s="98">
        <v>0.6</v>
      </c>
      <c r="O17" s="99">
        <v>0.6</v>
      </c>
      <c r="P17" s="79">
        <v>0.6</v>
      </c>
      <c r="Q17" s="80">
        <v>0.6</v>
      </c>
      <c r="R17" s="79">
        <v>0.6</v>
      </c>
      <c r="S17" s="80">
        <v>0.6</v>
      </c>
      <c r="T17" s="79">
        <v>0.6</v>
      </c>
      <c r="U17" s="81">
        <v>0.6</v>
      </c>
      <c r="V17" s="79">
        <v>0.6</v>
      </c>
      <c r="W17" s="80">
        <v>0.6</v>
      </c>
      <c r="X17" s="79">
        <v>0.6</v>
      </c>
      <c r="Y17" s="81">
        <v>0.6</v>
      </c>
      <c r="Z17" s="79">
        <v>0.6</v>
      </c>
      <c r="AA17" s="80">
        <v>0.6</v>
      </c>
      <c r="AB17" s="79">
        <v>0.6</v>
      </c>
      <c r="AC17" s="82">
        <v>0.6</v>
      </c>
      <c r="AD17" s="83">
        <v>0.6</v>
      </c>
      <c r="AE17" s="82">
        <v>0.6</v>
      </c>
      <c r="AF17" s="83">
        <v>0.6</v>
      </c>
      <c r="AG17" s="82">
        <v>0.6</v>
      </c>
      <c r="AH17" s="83">
        <v>0.6</v>
      </c>
      <c r="AI17" s="82">
        <v>0.6</v>
      </c>
      <c r="AP17"/>
      <c r="AQ17"/>
      <c r="AR17"/>
      <c r="AS17"/>
    </row>
    <row r="18" spans="2:45" ht="15">
      <c r="C18" s="12" t="s">
        <v>28</v>
      </c>
      <c r="D18" s="34" t="s">
        <v>29</v>
      </c>
      <c r="E18" s="22">
        <v>2012</v>
      </c>
      <c r="F18" s="32"/>
      <c r="G18" s="32">
        <f>'DATA Linecap and AF'!$F$12*8760*3.6*10^-3</f>
        <v>31.536000000000001</v>
      </c>
      <c r="H18" s="60" t="s">
        <v>43</v>
      </c>
      <c r="I18" s="28" t="str">
        <f>AVA!$D$10</f>
        <v>EXPELC-DKNO</v>
      </c>
      <c r="AP18"/>
      <c r="AQ18"/>
      <c r="AR18"/>
      <c r="AS18"/>
    </row>
    <row r="19" spans="2:45" ht="15">
      <c r="C19" s="12" t="s">
        <v>28</v>
      </c>
      <c r="D19" s="34" t="s">
        <v>29</v>
      </c>
      <c r="E19" s="22">
        <v>2012</v>
      </c>
      <c r="F19" s="32">
        <f>'DATA Linecap and AF'!F9*8760*3.6*10^-3</f>
        <v>40.9968</v>
      </c>
      <c r="G19" s="32">
        <f>'DATA Linecap and AF'!F13*8760*3.6*10^-3</f>
        <v>21.444479999999999</v>
      </c>
      <c r="H19" s="60" t="s">
        <v>43</v>
      </c>
      <c r="I19" s="28" t="str">
        <f>AVA!$D$11</f>
        <v>IMPELC-DKSE</v>
      </c>
      <c r="AP19"/>
      <c r="AQ19"/>
      <c r="AR19"/>
      <c r="AS19"/>
    </row>
    <row r="20" spans="2:45" ht="15">
      <c r="C20" s="12" t="s">
        <v>28</v>
      </c>
      <c r="D20" s="34" t="s">
        <v>29</v>
      </c>
      <c r="E20" s="22">
        <v>2012</v>
      </c>
      <c r="F20" s="32">
        <f>'DATA Linecap and AF'!E9*8760*3.6*10^-3</f>
        <v>53.611200000000004</v>
      </c>
      <c r="G20" s="32">
        <f>'DATA Linecap and AF'!E13*8760*3.6*10^-3</f>
        <v>23.336639999999999</v>
      </c>
      <c r="H20" s="60" t="s">
        <v>43</v>
      </c>
      <c r="I20" s="28" t="str">
        <f>AVA!$D$12</f>
        <v>EXPELC-DKSE</v>
      </c>
      <c r="J20" s="26"/>
      <c r="K20" s="26"/>
      <c r="L20" s="26"/>
      <c r="M20" s="26"/>
      <c r="N20" s="26"/>
      <c r="O20" s="26"/>
      <c r="P20" s="26"/>
      <c r="Q20" s="26"/>
      <c r="R20" s="26"/>
      <c r="S20" s="26"/>
      <c r="T20" s="26"/>
      <c r="U20" s="26"/>
      <c r="AP20"/>
      <c r="AQ20"/>
      <c r="AR20"/>
      <c r="AS20"/>
    </row>
    <row r="21" spans="2:45" ht="15">
      <c r="C21" s="12" t="s">
        <v>28</v>
      </c>
      <c r="D21" s="34" t="s">
        <v>29</v>
      </c>
      <c r="E21" s="22">
        <v>2012</v>
      </c>
      <c r="F21" s="32">
        <f>('DATA Linecap and AF'!F10+'DATA Linecap and AF'!F11)*8760*3.6*10^-3</f>
        <v>18.921600000000002</v>
      </c>
      <c r="G21" s="163">
        <f>'DATA Linecap and AF'!F14*8760*3.6*10^-3</f>
        <v>47.304000000000002</v>
      </c>
      <c r="H21" s="60" t="s">
        <v>43</v>
      </c>
      <c r="I21" s="28" t="str">
        <f>AVA!$D$13</f>
        <v>IMPELC-DKDE</v>
      </c>
      <c r="J21" s="26"/>
      <c r="K21" s="26"/>
      <c r="L21" s="26"/>
      <c r="M21" s="26"/>
      <c r="N21" s="26"/>
      <c r="O21" s="26"/>
      <c r="P21" s="26"/>
      <c r="Q21" s="26"/>
      <c r="R21" s="26"/>
      <c r="S21" s="26"/>
      <c r="T21" s="26"/>
      <c r="U21" s="26"/>
      <c r="AN21"/>
      <c r="AO21"/>
      <c r="AP21"/>
      <c r="AQ21"/>
      <c r="AR21"/>
      <c r="AS21"/>
    </row>
    <row r="22" spans="2:45" ht="15">
      <c r="C22" s="28" t="s">
        <v>28</v>
      </c>
      <c r="D22" s="36" t="s">
        <v>29</v>
      </c>
      <c r="E22" s="22">
        <v>2012</v>
      </c>
      <c r="F22" s="32">
        <f>('DATA Linecap and AF'!E10+'DATA Linecap and AF'!E11)*8760*3.6*10^-3</f>
        <v>18.448559999999997</v>
      </c>
      <c r="G22" s="163">
        <f>'DATA Linecap and AF'!E14*8760*3.6*10^-3</f>
        <v>51.71904</v>
      </c>
      <c r="H22" s="60" t="s">
        <v>43</v>
      </c>
      <c r="I22" s="28" t="str">
        <f>AVA!$D$14</f>
        <v>EXPELC-DKDE</v>
      </c>
      <c r="J22" s="26"/>
      <c r="K22" s="26"/>
      <c r="L22" s="26"/>
      <c r="M22" s="26"/>
      <c r="N22" s="26"/>
      <c r="O22" s="26"/>
      <c r="P22" s="26"/>
      <c r="Q22" s="26"/>
      <c r="R22" s="26"/>
      <c r="S22" s="26"/>
      <c r="T22" s="26"/>
      <c r="U22" s="26"/>
    </row>
    <row r="23" spans="2:45" ht="15">
      <c r="C23" s="12" t="s">
        <v>28</v>
      </c>
      <c r="D23" s="34" t="s">
        <v>29</v>
      </c>
      <c r="E23" s="22">
        <v>2012</v>
      </c>
      <c r="F23" s="32"/>
      <c r="G23" s="32">
        <f>'DATA Linecap and AF'!F15*8760*3.6*10^-3</f>
        <v>0</v>
      </c>
      <c r="H23" s="60" t="s">
        <v>43</v>
      </c>
      <c r="I23" s="28" t="str">
        <f>AVA!$D$15</f>
        <v>IMPELC-DKNL</v>
      </c>
      <c r="J23" s="26"/>
      <c r="K23" s="26"/>
      <c r="L23" s="26"/>
      <c r="M23" s="26"/>
      <c r="N23" s="26"/>
      <c r="O23" s="26"/>
      <c r="P23" s="26"/>
      <c r="Q23" s="26"/>
      <c r="R23" s="26"/>
      <c r="S23" s="26"/>
      <c r="T23" s="26"/>
      <c r="U23" s="26"/>
      <c r="AO23" s="26"/>
    </row>
    <row r="24" spans="2:45" ht="15">
      <c r="B24" s="24"/>
      <c r="C24" s="23" t="s">
        <v>28</v>
      </c>
      <c r="D24" s="35" t="s">
        <v>29</v>
      </c>
      <c r="E24" s="25">
        <v>2012</v>
      </c>
      <c r="F24" s="33"/>
      <c r="G24" s="33">
        <f>'DATA Linecap and AF'!E15*8760*3.6*10^-3</f>
        <v>0</v>
      </c>
      <c r="H24" s="61" t="s">
        <v>43</v>
      </c>
      <c r="I24" s="23" t="str">
        <f>AVA!$D$16</f>
        <v>EXPELC-DKNL</v>
      </c>
      <c r="J24" s="26"/>
      <c r="K24" s="26"/>
      <c r="L24" s="26"/>
      <c r="M24" s="26"/>
      <c r="N24" s="26"/>
      <c r="O24" s="26"/>
      <c r="P24" s="26"/>
      <c r="Q24" s="26"/>
      <c r="R24" s="26"/>
      <c r="S24" s="26"/>
      <c r="T24" s="26"/>
      <c r="U24" s="26"/>
    </row>
    <row r="25" spans="2:45" ht="15">
      <c r="C25" s="12" t="s">
        <v>28</v>
      </c>
      <c r="D25" s="34" t="s">
        <v>29</v>
      </c>
      <c r="E25" s="22">
        <v>2015</v>
      </c>
      <c r="F25" s="32"/>
      <c r="G25" s="163">
        <f>'DATA Linecap and AF'!J12*8760*3.6*10^-3</f>
        <v>52.181567999999999</v>
      </c>
      <c r="H25" s="60" t="s">
        <v>43</v>
      </c>
      <c r="I25" s="28" t="str">
        <f>AVA!$D$9</f>
        <v>IMPELC-DKNO</v>
      </c>
      <c r="J25" s="26"/>
      <c r="K25" s="26"/>
      <c r="L25" s="26"/>
      <c r="M25" s="26"/>
      <c r="N25" s="26"/>
      <c r="O25" s="26"/>
      <c r="P25" s="26"/>
      <c r="Q25" s="26"/>
      <c r="R25" s="26"/>
      <c r="S25" s="26"/>
      <c r="T25" s="26"/>
      <c r="U25" s="26"/>
    </row>
    <row r="26" spans="2:45" ht="15">
      <c r="C26" s="12" t="s">
        <v>28</v>
      </c>
      <c r="D26" s="34" t="s">
        <v>29</v>
      </c>
      <c r="E26" s="22">
        <v>2015</v>
      </c>
      <c r="F26" s="32"/>
      <c r="G26" s="163">
        <f>'DATA Linecap and AF'!I12*8760*3.6*10^-3</f>
        <v>52.181567999999999</v>
      </c>
      <c r="H26" s="60" t="s">
        <v>43</v>
      </c>
      <c r="I26" s="28" t="str">
        <f>AVA!$D$10</f>
        <v>EXPELC-DKNO</v>
      </c>
      <c r="J26" s="26"/>
      <c r="K26" s="26"/>
      <c r="L26" s="26"/>
      <c r="M26" s="26"/>
      <c r="N26" s="26"/>
      <c r="O26" s="26"/>
      <c r="P26" s="26"/>
      <c r="Q26" s="26"/>
      <c r="R26" s="26"/>
      <c r="S26" s="26"/>
      <c r="T26" s="26"/>
      <c r="U26" s="26"/>
    </row>
    <row r="27" spans="2:45" ht="15">
      <c r="C27" s="12" t="s">
        <v>28</v>
      </c>
      <c r="D27" s="34" t="s">
        <v>29</v>
      </c>
      <c r="E27" s="22">
        <v>2015</v>
      </c>
      <c r="F27" s="32">
        <f>'DATA Linecap and AF'!J9*8760*3.6*10^-3</f>
        <v>40.9968</v>
      </c>
      <c r="G27" s="32">
        <f>'DATA Linecap and AF'!J13*8760*3.6*10^-3</f>
        <v>21.444479999999999</v>
      </c>
      <c r="H27" s="60" t="s">
        <v>43</v>
      </c>
      <c r="I27" s="28" t="str">
        <f>AVA!$D$11</f>
        <v>IMPELC-DKSE</v>
      </c>
      <c r="J27" s="26"/>
      <c r="K27" s="26"/>
      <c r="L27" s="26"/>
      <c r="M27" s="26"/>
      <c r="N27" s="26"/>
      <c r="O27" s="26"/>
      <c r="P27" s="26"/>
      <c r="Q27" s="26"/>
      <c r="R27" s="26"/>
      <c r="S27" s="26"/>
      <c r="T27" s="26"/>
      <c r="U27" s="26"/>
    </row>
    <row r="28" spans="2:45" ht="15">
      <c r="C28" s="12" t="s">
        <v>28</v>
      </c>
      <c r="D28" s="34" t="s">
        <v>29</v>
      </c>
      <c r="E28" s="22">
        <v>2015</v>
      </c>
      <c r="F28" s="32">
        <f>'DATA Linecap and AF'!I9*8760*3.6*10^-3</f>
        <v>53.611200000000004</v>
      </c>
      <c r="G28" s="32">
        <f>'DATA Linecap and AF'!I13*8760*3.6*10^-3</f>
        <v>23.336639999999996</v>
      </c>
      <c r="H28" s="60" t="s">
        <v>43</v>
      </c>
      <c r="I28" s="28" t="str">
        <f>AVA!$D$12</f>
        <v>EXPELC-DKSE</v>
      </c>
      <c r="J28" s="26"/>
      <c r="K28" s="26"/>
      <c r="L28" s="26"/>
      <c r="M28" s="26"/>
      <c r="N28" s="26"/>
      <c r="O28" s="26"/>
      <c r="P28" s="26"/>
      <c r="Q28" s="26"/>
      <c r="R28" s="26"/>
      <c r="S28" s="26"/>
      <c r="T28" s="26"/>
      <c r="U28" s="26"/>
    </row>
    <row r="29" spans="2:45" ht="15">
      <c r="C29" s="12" t="s">
        <v>28</v>
      </c>
      <c r="D29" s="34" t="s">
        <v>29</v>
      </c>
      <c r="E29" s="22">
        <v>2015</v>
      </c>
      <c r="F29" s="32">
        <f>('DATA Linecap and AF'!J10+'DATA Linecap and AF'!J11)*8760*3.6*10^-3</f>
        <v>18.921600000000002</v>
      </c>
      <c r="G29" s="32">
        <f>'DATA Linecap and AF'!J14*8760*3.6*10^-3</f>
        <v>47.304000000000002</v>
      </c>
      <c r="H29" s="60" t="s">
        <v>43</v>
      </c>
      <c r="I29" s="28" t="str">
        <f>AVA!$D$13</f>
        <v>IMPELC-DKDE</v>
      </c>
      <c r="J29" s="26"/>
      <c r="K29" s="26"/>
      <c r="L29" s="26"/>
      <c r="M29" s="26"/>
      <c r="N29" s="26"/>
      <c r="O29" s="26"/>
      <c r="P29" s="26"/>
      <c r="Q29" s="26"/>
      <c r="R29" s="26"/>
      <c r="S29" s="26"/>
      <c r="T29" s="26"/>
      <c r="U29" s="26"/>
    </row>
    <row r="30" spans="2:45" ht="15">
      <c r="C30" s="28" t="s">
        <v>28</v>
      </c>
      <c r="D30" s="36" t="s">
        <v>29</v>
      </c>
      <c r="E30" s="29">
        <v>2015</v>
      </c>
      <c r="F30" s="32">
        <f>('DATA Linecap and AF'!I10+'DATA Linecap and AF'!I11)*8760*3.6*10^-3</f>
        <v>18.60624</v>
      </c>
      <c r="G30" s="32">
        <f>'DATA Linecap and AF'!I14*8760*3.6*10^-3</f>
        <v>51.71904</v>
      </c>
      <c r="H30" s="60" t="s">
        <v>43</v>
      </c>
      <c r="I30" s="28" t="str">
        <f>AVA!$D$14</f>
        <v>EXPELC-DKDE</v>
      </c>
      <c r="J30" s="26"/>
      <c r="K30" s="26"/>
      <c r="L30" s="26"/>
      <c r="M30" s="26"/>
      <c r="N30" s="26"/>
      <c r="O30" s="26"/>
      <c r="P30" s="26"/>
      <c r="Q30" s="26"/>
      <c r="R30" s="26"/>
      <c r="S30" s="26"/>
      <c r="T30" s="26"/>
      <c r="U30" s="26"/>
    </row>
    <row r="31" spans="2:45" ht="15">
      <c r="C31" s="12" t="s">
        <v>28</v>
      </c>
      <c r="D31" s="34" t="s">
        <v>29</v>
      </c>
      <c r="E31" s="29">
        <v>2015</v>
      </c>
      <c r="F31" s="32"/>
      <c r="G31" s="32">
        <f>'DATA Linecap and AF'!J15*8760*3.6*10^-3</f>
        <v>0</v>
      </c>
      <c r="H31" s="60" t="s">
        <v>43</v>
      </c>
      <c r="I31" s="28" t="str">
        <f>AVA!$D$15</f>
        <v>IMPELC-DKNL</v>
      </c>
      <c r="J31" s="26"/>
      <c r="K31" s="26"/>
      <c r="L31" s="26"/>
      <c r="M31" s="26"/>
      <c r="N31" s="26"/>
      <c r="O31" s="26"/>
      <c r="P31" s="26"/>
      <c r="Q31" s="26"/>
      <c r="R31" s="26"/>
      <c r="S31" s="26"/>
      <c r="T31" s="26"/>
      <c r="U31" s="26"/>
    </row>
    <row r="32" spans="2:45" ht="15">
      <c r="B32" s="24"/>
      <c r="C32" s="23" t="s">
        <v>28</v>
      </c>
      <c r="D32" s="35" t="s">
        <v>29</v>
      </c>
      <c r="E32" s="25">
        <v>2015</v>
      </c>
      <c r="F32" s="33"/>
      <c r="G32" s="33">
        <f>'DATA Linecap and AF'!I15*8760*3.6*10^-3</f>
        <v>0</v>
      </c>
      <c r="H32" s="61" t="s">
        <v>43</v>
      </c>
      <c r="I32" s="23" t="str">
        <f>AVA!$D$16</f>
        <v>EXPELC-DKNL</v>
      </c>
      <c r="J32" s="26"/>
      <c r="K32" s="26"/>
      <c r="L32" s="26"/>
      <c r="M32" s="26"/>
      <c r="N32" s="26"/>
      <c r="O32" s="26"/>
      <c r="P32" s="26"/>
      <c r="Q32" s="26"/>
      <c r="R32" s="26"/>
      <c r="S32" s="26"/>
      <c r="T32" s="26"/>
      <c r="U32" s="26"/>
    </row>
    <row r="33" spans="2:22" ht="15">
      <c r="C33" s="12" t="s">
        <v>28</v>
      </c>
      <c r="D33" s="34" t="s">
        <v>29</v>
      </c>
      <c r="E33" s="22">
        <v>2020</v>
      </c>
      <c r="F33" s="32"/>
      <c r="G33" s="32">
        <f>'DATA Linecap and AF'!P12*8760*3.6*10^-3</f>
        <v>51.466752</v>
      </c>
      <c r="H33" s="60" t="s">
        <v>43</v>
      </c>
      <c r="I33" s="28" t="str">
        <f>AVA!$D$9</f>
        <v>IMPELC-DKNO</v>
      </c>
      <c r="J33" s="26"/>
      <c r="K33" s="26"/>
      <c r="L33" s="26"/>
      <c r="M33" s="26"/>
      <c r="N33" s="26"/>
      <c r="O33" s="26"/>
      <c r="P33" s="26"/>
      <c r="Q33" s="26"/>
      <c r="R33" s="26"/>
      <c r="S33" s="26"/>
      <c r="T33" s="26"/>
      <c r="U33" s="26"/>
    </row>
    <row r="34" spans="2:22" ht="15">
      <c r="C34" s="12" t="s">
        <v>28</v>
      </c>
      <c r="D34" s="34" t="s">
        <v>29</v>
      </c>
      <c r="E34" s="29">
        <v>2020</v>
      </c>
      <c r="F34" s="32"/>
      <c r="G34" s="32">
        <f>'DATA Linecap and AF'!O12*8760*3.6*10^-3</f>
        <v>51.466752</v>
      </c>
      <c r="H34" s="60" t="s">
        <v>43</v>
      </c>
      <c r="I34" s="28" t="str">
        <f>AVA!$D$10</f>
        <v>EXPELC-DKNO</v>
      </c>
      <c r="J34" s="26"/>
      <c r="K34" s="26"/>
      <c r="L34" s="26"/>
      <c r="M34" s="26"/>
      <c r="N34" s="26"/>
      <c r="O34" s="26"/>
      <c r="P34" s="26"/>
      <c r="Q34" s="26"/>
      <c r="R34" s="26"/>
      <c r="S34" s="26"/>
      <c r="T34" s="26"/>
      <c r="U34" s="26"/>
    </row>
    <row r="35" spans="2:22" ht="15">
      <c r="C35" s="12" t="s">
        <v>28</v>
      </c>
      <c r="D35" s="34" t="s">
        <v>29</v>
      </c>
      <c r="E35" s="29">
        <v>2020</v>
      </c>
      <c r="F35" s="32">
        <f>'DATA Linecap and AF'!P9*8760*3.6*10^-3</f>
        <v>40.9968</v>
      </c>
      <c r="G35" s="32">
        <f>'DATA Linecap and AF'!P13*8760*3.6*10^-3</f>
        <v>21.444479999999999</v>
      </c>
      <c r="H35" s="60" t="s">
        <v>43</v>
      </c>
      <c r="I35" s="28" t="str">
        <f>AVA!$D$11</f>
        <v>IMPELC-DKSE</v>
      </c>
      <c r="J35" s="26"/>
      <c r="K35" s="26"/>
      <c r="L35" s="26"/>
      <c r="M35" s="26"/>
      <c r="N35" s="26"/>
      <c r="O35" s="26"/>
      <c r="P35" s="26"/>
      <c r="Q35" s="26"/>
      <c r="R35" s="26"/>
      <c r="S35" s="26"/>
      <c r="T35" s="26"/>
      <c r="U35" s="26"/>
    </row>
    <row r="36" spans="2:22" ht="15">
      <c r="C36" s="12" t="s">
        <v>28</v>
      </c>
      <c r="D36" s="34" t="s">
        <v>29</v>
      </c>
      <c r="E36" s="29">
        <v>2020</v>
      </c>
      <c r="F36" s="32">
        <f>'DATA Linecap and AF'!O9*8760*3.6*10^-3</f>
        <v>53.611200000000004</v>
      </c>
      <c r="G36" s="32">
        <f>'DATA Linecap and AF'!O13*8760*3.6*10^-3</f>
        <v>23.336639999999999</v>
      </c>
      <c r="H36" s="60" t="s">
        <v>43</v>
      </c>
      <c r="I36" s="28" t="str">
        <f>AVA!$D$12</f>
        <v>EXPELC-DKSE</v>
      </c>
      <c r="J36" s="26"/>
      <c r="K36" s="26"/>
      <c r="L36" s="26"/>
      <c r="M36" s="26"/>
      <c r="N36" s="26"/>
      <c r="O36" s="26"/>
      <c r="P36" s="26"/>
      <c r="Q36" s="26"/>
      <c r="R36" s="26"/>
      <c r="S36" s="26"/>
      <c r="T36" s="26"/>
      <c r="U36" s="26"/>
    </row>
    <row r="37" spans="2:22" ht="15">
      <c r="C37" s="12" t="s">
        <v>28</v>
      </c>
      <c r="D37" s="34" t="s">
        <v>29</v>
      </c>
      <c r="E37" s="29">
        <v>2020</v>
      </c>
      <c r="F37" s="32">
        <f>('DATA Linecap and AF'!P10+'DATA Linecap and AF'!P11)*8760*3.6*10^-3</f>
        <v>29.013120000000001</v>
      </c>
      <c r="G37" s="32">
        <f>'DATA Linecap and AF'!P14*8760*3.6*10^-3</f>
        <v>59.918400000000005</v>
      </c>
      <c r="H37" s="60" t="s">
        <v>43</v>
      </c>
      <c r="I37" s="28" t="str">
        <f>AVA!$D$13</f>
        <v>IMPELC-DKDE</v>
      </c>
      <c r="J37" s="26"/>
      <c r="K37" s="26"/>
      <c r="L37" s="26"/>
      <c r="M37" s="26"/>
      <c r="N37" s="26"/>
      <c r="O37" s="26"/>
      <c r="P37" s="26"/>
      <c r="Q37" s="26"/>
      <c r="R37" s="26"/>
      <c r="S37" s="26"/>
      <c r="T37" s="26"/>
      <c r="U37" s="26"/>
    </row>
    <row r="38" spans="2:22" ht="15">
      <c r="C38" s="28" t="s">
        <v>28</v>
      </c>
      <c r="D38" s="36" t="s">
        <v>29</v>
      </c>
      <c r="E38" s="29">
        <v>2020</v>
      </c>
      <c r="F38" s="32">
        <f>('DATA Linecap and AF'!O10+'DATA Linecap and AF'!O11)*8760*3.6*10^-3</f>
        <v>28.540080000000003</v>
      </c>
      <c r="G38" s="32">
        <f>'DATA Linecap and AF'!O14*8760*3.6*10^-3</f>
        <v>62.567424000000003</v>
      </c>
      <c r="H38" s="60" t="s">
        <v>43</v>
      </c>
      <c r="I38" s="28" t="str">
        <f>AVA!$D$14</f>
        <v>EXPELC-DKDE</v>
      </c>
      <c r="J38" s="26"/>
      <c r="K38" s="26"/>
      <c r="L38" s="26"/>
      <c r="M38" s="26"/>
      <c r="N38" s="26"/>
      <c r="O38" s="26"/>
      <c r="P38" s="26"/>
      <c r="Q38" s="26"/>
      <c r="R38" s="26"/>
      <c r="S38" s="26"/>
      <c r="T38" s="26"/>
      <c r="U38" s="26"/>
    </row>
    <row r="39" spans="2:22" ht="15">
      <c r="C39" s="12" t="s">
        <v>28</v>
      </c>
      <c r="D39" s="34" t="s">
        <v>29</v>
      </c>
      <c r="E39" s="29">
        <v>2020</v>
      </c>
      <c r="F39" s="32"/>
      <c r="G39" s="70">
        <f>'DATA Linecap and AF'!P15*8760*3.6*10^-3</f>
        <v>13.24512</v>
      </c>
      <c r="H39" s="60" t="s">
        <v>43</v>
      </c>
      <c r="I39" s="28" t="str">
        <f>AVA!$D$15</f>
        <v>IMPELC-DKNL</v>
      </c>
      <c r="J39" s="26"/>
      <c r="K39" s="26"/>
      <c r="L39" s="26"/>
      <c r="M39" s="26"/>
      <c r="N39" s="26"/>
      <c r="O39" s="26"/>
      <c r="P39" s="26"/>
      <c r="Q39" s="26"/>
      <c r="R39" s="26"/>
      <c r="S39" s="26"/>
      <c r="T39" s="26"/>
      <c r="U39" s="26"/>
    </row>
    <row r="40" spans="2:22" ht="15">
      <c r="B40" s="24"/>
      <c r="C40" s="23" t="s">
        <v>28</v>
      </c>
      <c r="D40" s="35" t="s">
        <v>29</v>
      </c>
      <c r="E40" s="25">
        <v>2020</v>
      </c>
      <c r="F40" s="33"/>
      <c r="G40" s="203">
        <f>'DATA Linecap and AF'!O15*8760*3.6*10^-3</f>
        <v>13.24512</v>
      </c>
      <c r="H40" s="61" t="s">
        <v>43</v>
      </c>
      <c r="I40" s="23" t="str">
        <f>AVA!$D$16</f>
        <v>EXPELC-DKNL</v>
      </c>
      <c r="J40" s="26"/>
      <c r="K40" s="26"/>
      <c r="L40" s="26"/>
      <c r="M40" s="26"/>
      <c r="N40" s="26"/>
      <c r="O40" s="26"/>
      <c r="P40" s="26"/>
      <c r="Q40" s="26"/>
      <c r="R40" s="26"/>
      <c r="S40" s="26"/>
      <c r="T40" s="26"/>
      <c r="U40" s="26"/>
    </row>
    <row r="41" spans="2:22" ht="15">
      <c r="C41" s="12" t="s">
        <v>28</v>
      </c>
      <c r="D41" s="34" t="s">
        <v>29</v>
      </c>
      <c r="E41" s="22">
        <v>2025</v>
      </c>
      <c r="F41" s="32"/>
      <c r="G41" s="32">
        <f>'DATA Linecap and AF'!T12*8760*3.6*10^-3</f>
        <v>51.466752</v>
      </c>
      <c r="H41" s="60" t="s">
        <v>43</v>
      </c>
      <c r="I41" s="28" t="str">
        <f>AVA!$D$9</f>
        <v>IMPELC-DKNO</v>
      </c>
      <c r="J41" s="26"/>
      <c r="M41" s="32"/>
      <c r="N41" s="32"/>
      <c r="Q41" s="26"/>
      <c r="R41" s="26"/>
      <c r="S41" s="26"/>
      <c r="T41" s="26"/>
      <c r="U41" s="26"/>
    </row>
    <row r="42" spans="2:22" ht="15">
      <c r="C42" s="12" t="s">
        <v>28</v>
      </c>
      <c r="D42" s="34" t="s">
        <v>29</v>
      </c>
      <c r="E42" s="22">
        <v>2025</v>
      </c>
      <c r="F42" s="32"/>
      <c r="G42" s="32">
        <f>'DATA Linecap and AF'!S12*8760*3.6*10^-3</f>
        <v>51.466752</v>
      </c>
      <c r="H42" s="60" t="s">
        <v>43</v>
      </c>
      <c r="I42" s="28" t="str">
        <f>AVA!$D$10</f>
        <v>EXPELC-DKNO</v>
      </c>
      <c r="J42" s="26"/>
      <c r="M42" s="32"/>
      <c r="N42" s="32"/>
      <c r="Q42" s="26"/>
      <c r="R42" s="26"/>
      <c r="S42" s="26"/>
      <c r="T42" s="26"/>
      <c r="U42" s="26"/>
    </row>
    <row r="43" spans="2:22" ht="15">
      <c r="C43" s="12" t="s">
        <v>28</v>
      </c>
      <c r="D43" s="34" t="s">
        <v>29</v>
      </c>
      <c r="E43" s="22">
        <v>2025</v>
      </c>
      <c r="F43" s="32">
        <f>'DATA Linecap and AF'!T9*8760*3.6*10^-3</f>
        <v>40.9968</v>
      </c>
      <c r="G43" s="32">
        <f>'DATA Linecap and AF'!T13*8760*3.6*10^-3</f>
        <v>21.444479999999999</v>
      </c>
      <c r="H43" s="60" t="s">
        <v>43</v>
      </c>
      <c r="I43" s="28" t="str">
        <f>AVA!$D$11</f>
        <v>IMPELC-DKSE</v>
      </c>
      <c r="J43" s="26"/>
      <c r="M43" s="32"/>
      <c r="N43" s="32"/>
      <c r="Q43" s="26"/>
      <c r="R43" s="26"/>
      <c r="S43" s="26"/>
      <c r="T43" s="26"/>
      <c r="U43" s="26"/>
    </row>
    <row r="44" spans="2:22" ht="15">
      <c r="C44" s="12" t="s">
        <v>28</v>
      </c>
      <c r="D44" s="34" t="s">
        <v>29</v>
      </c>
      <c r="E44" s="22">
        <v>2025</v>
      </c>
      <c r="F44" s="32">
        <f>'DATA Linecap and AF'!S9*8760*3.6*10^-3</f>
        <v>53.611200000000004</v>
      </c>
      <c r="G44" s="32">
        <f>'DATA Linecap and AF'!S13*8760*3.6*10^-3</f>
        <v>23.336639999999999</v>
      </c>
      <c r="H44" s="60" t="s">
        <v>43</v>
      </c>
      <c r="I44" s="28" t="str">
        <f>AVA!$D$12</f>
        <v>EXPELC-DKSE</v>
      </c>
      <c r="J44" s="26"/>
      <c r="M44" s="32"/>
      <c r="N44" s="32"/>
      <c r="Q44" s="26"/>
      <c r="R44" s="26"/>
      <c r="S44" s="26"/>
      <c r="T44" s="26"/>
      <c r="U44" s="26"/>
    </row>
    <row r="45" spans="2:22" ht="15">
      <c r="C45" s="12" t="s">
        <v>28</v>
      </c>
      <c r="D45" s="34" t="s">
        <v>29</v>
      </c>
      <c r="E45" s="22">
        <v>2025</v>
      </c>
      <c r="F45" s="32">
        <f>('DATA Linecap and AF'!T10+'DATA Linecap and AF'!T11)*8760*3.6*10^-3</f>
        <v>31.536000000000001</v>
      </c>
      <c r="G45" s="70">
        <f>'DATA Linecap and AF'!Q14*8760*3.6*10^-3</f>
        <v>78.84</v>
      </c>
      <c r="H45" s="60" t="s">
        <v>43</v>
      </c>
      <c r="I45" s="28" t="str">
        <f>AVA!$D$13</f>
        <v>IMPELC-DKDE</v>
      </c>
      <c r="J45" s="26"/>
      <c r="M45" s="32"/>
      <c r="N45" s="387"/>
      <c r="Q45" s="26"/>
      <c r="R45" s="26"/>
      <c r="S45" s="26"/>
      <c r="T45" s="26"/>
      <c r="U45" s="26"/>
    </row>
    <row r="46" spans="2:22" ht="15">
      <c r="C46" s="28" t="s">
        <v>28</v>
      </c>
      <c r="D46" s="36" t="s">
        <v>29</v>
      </c>
      <c r="E46" s="22">
        <v>2025</v>
      </c>
      <c r="F46" s="32">
        <f>('DATA Linecap and AF'!S10+'DATA Linecap and AF'!S11)*8760*3.6*10^-3</f>
        <v>31.062960000000004</v>
      </c>
      <c r="G46" s="70">
        <f>'DATA Linecap and AF'!R14*8760*3.6*10^-3</f>
        <v>78.84</v>
      </c>
      <c r="H46" s="60" t="s">
        <v>43</v>
      </c>
      <c r="I46" s="28" t="str">
        <f>AVA!$D$14</f>
        <v>EXPELC-DKDE</v>
      </c>
      <c r="J46" s="26"/>
      <c r="M46" s="32"/>
      <c r="N46" s="387"/>
      <c r="Q46" s="26"/>
      <c r="R46" s="26"/>
      <c r="S46" s="26"/>
      <c r="T46" s="26"/>
      <c r="U46" s="26"/>
      <c r="V46" s="26"/>
    </row>
    <row r="47" spans="2:22" ht="15">
      <c r="C47" s="12" t="s">
        <v>28</v>
      </c>
      <c r="D47" s="34" t="s">
        <v>29</v>
      </c>
      <c r="E47" s="22">
        <v>2025</v>
      </c>
      <c r="F47" s="32"/>
      <c r="G47" s="32">
        <f>'DATA Linecap and AF'!T15*8760*3.6*10^-3</f>
        <v>22.075200000000002</v>
      </c>
      <c r="H47" s="60" t="s">
        <v>43</v>
      </c>
      <c r="I47" s="28" t="str">
        <f>AVA!$D$15</f>
        <v>IMPELC-DKNL</v>
      </c>
      <c r="J47" s="26"/>
      <c r="M47" s="32"/>
      <c r="N47" s="32"/>
      <c r="Q47" s="26"/>
      <c r="R47" s="26"/>
      <c r="S47" s="26"/>
      <c r="T47" s="26"/>
      <c r="U47" s="26"/>
      <c r="V47" s="26"/>
    </row>
    <row r="48" spans="2:22" ht="15">
      <c r="B48" s="24"/>
      <c r="C48" s="23" t="s">
        <v>28</v>
      </c>
      <c r="D48" s="35" t="s">
        <v>29</v>
      </c>
      <c r="E48" s="25">
        <v>2025</v>
      </c>
      <c r="F48" s="33"/>
      <c r="G48" s="33">
        <f>'DATA Linecap and AF'!S15*8760*3.6*10^-3</f>
        <v>22.075200000000002</v>
      </c>
      <c r="H48" s="61" t="s">
        <v>43</v>
      </c>
      <c r="I48" s="23" t="str">
        <f>AVA!$D$16</f>
        <v>EXPELC-DKNL</v>
      </c>
      <c r="J48" s="26"/>
      <c r="M48" s="32"/>
      <c r="N48" s="32"/>
      <c r="Q48" s="26"/>
      <c r="R48" s="26"/>
      <c r="S48" s="26"/>
      <c r="T48" s="26"/>
      <c r="U48" s="26"/>
      <c r="V48" s="26"/>
    </row>
    <row r="49" spans="2:22" ht="15">
      <c r="C49" s="12" t="s">
        <v>28</v>
      </c>
      <c r="D49" s="34" t="s">
        <v>29</v>
      </c>
      <c r="E49" s="22">
        <v>2030</v>
      </c>
      <c r="F49" s="26"/>
      <c r="G49" s="26">
        <f>'DATA Linecap and AF'!V12*8760*3.6*10^-3</f>
        <v>51.466752</v>
      </c>
      <c r="H49" s="60" t="s">
        <v>43</v>
      </c>
      <c r="I49" s="28" t="str">
        <f>AVA!$D$9</f>
        <v>IMPELC-DKNO</v>
      </c>
      <c r="J49" s="26"/>
      <c r="K49" s="26"/>
      <c r="L49" s="26"/>
      <c r="M49" s="26"/>
      <c r="N49" s="26"/>
      <c r="O49" s="26"/>
      <c r="P49" s="26"/>
      <c r="Q49" s="26"/>
      <c r="R49" s="26"/>
      <c r="S49" s="26"/>
      <c r="T49" s="26"/>
      <c r="U49" s="26"/>
      <c r="V49" s="26"/>
    </row>
    <row r="50" spans="2:22" ht="15">
      <c r="C50" s="12" t="s">
        <v>28</v>
      </c>
      <c r="D50" s="34" t="s">
        <v>29</v>
      </c>
      <c r="E50" s="22">
        <v>2030</v>
      </c>
      <c r="G50" s="26">
        <f>'DATA Linecap and AF'!U12*8760*3.6*10^-3</f>
        <v>51.466752</v>
      </c>
      <c r="H50" s="60" t="s">
        <v>43</v>
      </c>
      <c r="I50" s="28" t="str">
        <f>AVA!$D$10</f>
        <v>EXPELC-DKNO</v>
      </c>
      <c r="J50" s="26"/>
      <c r="K50" s="26"/>
      <c r="L50" s="26"/>
      <c r="M50" s="26"/>
      <c r="N50" s="26"/>
      <c r="O50" s="26"/>
      <c r="P50" s="26"/>
      <c r="Q50" s="26"/>
      <c r="R50" s="26"/>
      <c r="S50" s="26"/>
      <c r="T50" s="26"/>
      <c r="U50" s="26"/>
      <c r="V50" s="26"/>
    </row>
    <row r="51" spans="2:22" ht="15">
      <c r="C51" s="12" t="s">
        <v>28</v>
      </c>
      <c r="D51" s="34" t="s">
        <v>29</v>
      </c>
      <c r="E51" s="22">
        <v>2030</v>
      </c>
      <c r="F51" s="26">
        <f>'DATA Linecap and AF'!V9*8760*3.6*10^-3</f>
        <v>40.9968</v>
      </c>
      <c r="G51" s="26">
        <f>'DATA Linecap and AF'!V13*8760*3.6*10^-3</f>
        <v>21.444479999999999</v>
      </c>
      <c r="H51" s="60" t="s">
        <v>43</v>
      </c>
      <c r="I51" s="28" t="str">
        <f>AVA!$D$11</f>
        <v>IMPELC-DKSE</v>
      </c>
      <c r="J51" s="26"/>
      <c r="K51" s="26"/>
      <c r="L51" s="26"/>
      <c r="M51" s="26"/>
      <c r="N51" s="26"/>
      <c r="O51" s="26"/>
      <c r="P51" s="26"/>
      <c r="Q51" s="26"/>
      <c r="R51" s="26"/>
      <c r="S51" s="26"/>
      <c r="T51" s="26"/>
      <c r="U51" s="26"/>
      <c r="V51" s="26"/>
    </row>
    <row r="52" spans="2:22" ht="15">
      <c r="C52" s="12" t="s">
        <v>28</v>
      </c>
      <c r="D52" s="34" t="s">
        <v>29</v>
      </c>
      <c r="E52" s="22">
        <v>2030</v>
      </c>
      <c r="F52" s="26">
        <f>'DATA Linecap and AF'!U9*8760*3.6*10^-3</f>
        <v>53.611200000000004</v>
      </c>
      <c r="G52" s="26">
        <f>'DATA Linecap and AF'!U13*8760*3.6*10^-3</f>
        <v>23.336639999999999</v>
      </c>
      <c r="H52" s="60" t="s">
        <v>43</v>
      </c>
      <c r="I52" s="28" t="str">
        <f>AVA!$D$12</f>
        <v>EXPELC-DKSE</v>
      </c>
      <c r="J52" s="26"/>
      <c r="K52" s="26"/>
      <c r="L52" s="26"/>
      <c r="M52" s="26"/>
      <c r="N52" s="26"/>
      <c r="O52" s="26"/>
      <c r="P52" s="26"/>
      <c r="Q52" s="26"/>
      <c r="R52" s="26"/>
      <c r="S52" s="26"/>
      <c r="T52" s="26"/>
      <c r="U52" s="26"/>
      <c r="V52" s="26"/>
    </row>
    <row r="53" spans="2:22" ht="15">
      <c r="C53" s="12" t="s">
        <v>28</v>
      </c>
      <c r="D53" s="34" t="s">
        <v>29</v>
      </c>
      <c r="E53" s="22">
        <v>2030</v>
      </c>
      <c r="F53" s="26">
        <f>('DATA Linecap and AF'!V10+'DATA Linecap and AF'!V11)*8760*3.6*10^-3</f>
        <v>31.536000000000001</v>
      </c>
      <c r="G53" s="26">
        <f>'DATA Linecap and AF'!Q14*8760*3.6*10^-3</f>
        <v>78.84</v>
      </c>
      <c r="H53" s="60" t="s">
        <v>43</v>
      </c>
      <c r="I53" s="28" t="str">
        <f>AVA!$D$13</f>
        <v>IMPELC-DKDE</v>
      </c>
      <c r="J53" s="26"/>
      <c r="K53" s="26"/>
      <c r="L53" s="26"/>
      <c r="M53" s="26"/>
      <c r="N53" s="26"/>
      <c r="O53" s="26"/>
      <c r="P53" s="26"/>
      <c r="Q53" s="26"/>
      <c r="R53" s="26"/>
      <c r="S53" s="26"/>
      <c r="T53" s="26"/>
      <c r="U53" s="26"/>
      <c r="V53" s="26"/>
    </row>
    <row r="54" spans="2:22" ht="15">
      <c r="C54" s="28" t="s">
        <v>28</v>
      </c>
      <c r="D54" s="36" t="s">
        <v>29</v>
      </c>
      <c r="E54" s="22">
        <v>2030</v>
      </c>
      <c r="F54" s="26">
        <f>('DATA Linecap and AF'!U10+'DATA Linecap and AF'!U11)*8760*3.6*10^-3</f>
        <v>31.062960000000004</v>
      </c>
      <c r="G54" s="26">
        <f>'DATA Linecap and AF'!R14*8760*3.6*10^-3</f>
        <v>78.84</v>
      </c>
      <c r="H54" s="60" t="s">
        <v>43</v>
      </c>
      <c r="I54" s="28" t="str">
        <f>AVA!$D$14</f>
        <v>EXPELC-DKDE</v>
      </c>
      <c r="J54" s="26"/>
      <c r="K54" s="26"/>
      <c r="L54" s="26"/>
      <c r="M54" s="26"/>
      <c r="N54" s="26"/>
      <c r="O54" s="26"/>
      <c r="P54" s="26"/>
      <c r="Q54" s="26"/>
      <c r="R54" s="26"/>
      <c r="S54" s="26"/>
      <c r="T54" s="26"/>
      <c r="U54" s="26"/>
      <c r="V54" s="26"/>
    </row>
    <row r="55" spans="2:22" ht="15">
      <c r="C55" s="12" t="s">
        <v>28</v>
      </c>
      <c r="D55" s="34" t="s">
        <v>29</v>
      </c>
      <c r="E55" s="22">
        <v>2030</v>
      </c>
      <c r="F55" s="26"/>
      <c r="G55" s="26">
        <f>'DATA Linecap and AF'!V15*8760*3.6*10^-3</f>
        <v>22.075200000000002</v>
      </c>
      <c r="H55" s="60" t="s">
        <v>43</v>
      </c>
      <c r="I55" s="28" t="str">
        <f>AVA!$D$15</f>
        <v>IMPELC-DKNL</v>
      </c>
      <c r="J55" s="26"/>
      <c r="K55" s="26"/>
      <c r="L55" s="26"/>
      <c r="M55" s="26"/>
      <c r="N55" s="26"/>
      <c r="O55" s="26"/>
      <c r="P55" s="26"/>
      <c r="Q55" s="26"/>
      <c r="R55" s="26"/>
      <c r="S55" s="26"/>
      <c r="T55" s="26"/>
      <c r="U55" s="26"/>
      <c r="V55" s="26"/>
    </row>
    <row r="56" spans="2:22" ht="15">
      <c r="B56" s="24"/>
      <c r="C56" s="23" t="s">
        <v>28</v>
      </c>
      <c r="D56" s="35" t="s">
        <v>29</v>
      </c>
      <c r="E56" s="25">
        <v>2030</v>
      </c>
      <c r="F56" s="27"/>
      <c r="G56" s="27">
        <f>'DATA Linecap and AF'!U15*8760*3.6*10^-3</f>
        <v>22.075200000000002</v>
      </c>
      <c r="H56" s="61" t="s">
        <v>43</v>
      </c>
      <c r="I56" s="23" t="str">
        <f>AVA!$D$16</f>
        <v>EXPELC-DKNL</v>
      </c>
      <c r="J56" s="26"/>
      <c r="K56" s="26"/>
      <c r="L56" s="26"/>
      <c r="M56" s="26"/>
      <c r="N56" s="26"/>
      <c r="O56" s="26"/>
      <c r="P56" s="26"/>
      <c r="Q56" s="26"/>
      <c r="R56" s="26"/>
      <c r="S56" s="26"/>
      <c r="T56" s="26"/>
      <c r="U56" s="26"/>
      <c r="V56" s="26"/>
    </row>
    <row r="57" spans="2:22" ht="15">
      <c r="C57" s="28" t="s">
        <v>28</v>
      </c>
      <c r="D57" s="36" t="s">
        <v>29</v>
      </c>
      <c r="E57" s="29">
        <v>2035</v>
      </c>
      <c r="F57" s="32"/>
      <c r="G57" s="32">
        <f>'DATA Linecap and AF'!X12*8760*3.6*10^-3</f>
        <v>51.466752</v>
      </c>
      <c r="H57" s="60" t="s">
        <v>43</v>
      </c>
      <c r="I57" s="28" t="str">
        <f>AVA!$D$9</f>
        <v>IMPELC-DKNO</v>
      </c>
      <c r="J57" s="26"/>
      <c r="K57" s="26"/>
      <c r="L57" s="26"/>
      <c r="M57" s="26"/>
      <c r="N57" s="26"/>
      <c r="O57" s="26"/>
      <c r="P57" s="26"/>
      <c r="Q57" s="26"/>
      <c r="R57" s="26"/>
      <c r="S57" s="26"/>
      <c r="T57" s="26"/>
      <c r="U57" s="26"/>
      <c r="V57" s="26"/>
    </row>
    <row r="58" spans="2:22" ht="15">
      <c r="C58" s="12" t="s">
        <v>28</v>
      </c>
      <c r="D58" s="34" t="s">
        <v>29</v>
      </c>
      <c r="E58" s="22">
        <v>2035</v>
      </c>
      <c r="F58" s="32"/>
      <c r="G58" s="32">
        <f>'DATA Linecap and AF'!W12*8760*3.6*10^-3</f>
        <v>51.466752</v>
      </c>
      <c r="H58" s="60" t="s">
        <v>43</v>
      </c>
      <c r="I58" s="28" t="str">
        <f>AVA!$D$10</f>
        <v>EXPELC-DKNO</v>
      </c>
      <c r="J58" s="26"/>
      <c r="K58" s="26"/>
      <c r="L58" s="26"/>
      <c r="M58" s="26"/>
      <c r="N58" s="26"/>
      <c r="O58" s="26"/>
      <c r="P58" s="26"/>
      <c r="Q58" s="26"/>
      <c r="R58" s="26"/>
      <c r="S58" s="26"/>
      <c r="T58" s="26"/>
      <c r="U58" s="26"/>
      <c r="V58" s="26"/>
    </row>
    <row r="59" spans="2:22" ht="15">
      <c r="C59" s="12" t="s">
        <v>28</v>
      </c>
      <c r="D59" s="34" t="s">
        <v>29</v>
      </c>
      <c r="E59" s="22">
        <v>2035</v>
      </c>
      <c r="F59" s="32">
        <f>'DATA Linecap and AF'!X9*8760*3.6*10^-3</f>
        <v>40.9968</v>
      </c>
      <c r="G59" s="32">
        <f>'DATA Linecap and AF'!X13*8760*3.6*10^-3</f>
        <v>21.444479999999999</v>
      </c>
      <c r="H59" s="60" t="s">
        <v>43</v>
      </c>
      <c r="I59" s="28" t="str">
        <f>AVA!$D$11</f>
        <v>IMPELC-DKSE</v>
      </c>
      <c r="J59" s="26"/>
      <c r="K59" s="26"/>
      <c r="L59" s="26"/>
      <c r="M59" s="26"/>
      <c r="N59" s="26"/>
      <c r="O59" s="26"/>
      <c r="P59" s="26"/>
      <c r="Q59" s="26"/>
      <c r="R59" s="26"/>
      <c r="S59" s="26"/>
      <c r="T59" s="26"/>
      <c r="U59" s="26"/>
      <c r="V59" s="26"/>
    </row>
    <row r="60" spans="2:22" ht="15">
      <c r="C60" s="12" t="s">
        <v>28</v>
      </c>
      <c r="D60" s="34" t="s">
        <v>29</v>
      </c>
      <c r="E60" s="22">
        <v>2035</v>
      </c>
      <c r="F60" s="32">
        <f>'DATA Linecap and AF'!W9*8760*3.6*10^-3</f>
        <v>53.611200000000004</v>
      </c>
      <c r="G60" s="32">
        <f>'DATA Linecap and AF'!W13*8760*3.6*10^-3</f>
        <v>23.336639999999999</v>
      </c>
      <c r="H60" s="60" t="s">
        <v>43</v>
      </c>
      <c r="I60" s="28" t="str">
        <f>AVA!$D$12</f>
        <v>EXPELC-DKSE</v>
      </c>
      <c r="J60" s="26"/>
      <c r="K60" s="26"/>
      <c r="L60" s="26"/>
      <c r="M60" s="26"/>
      <c r="N60" s="26"/>
      <c r="O60" s="26"/>
      <c r="P60" s="26"/>
      <c r="Q60" s="26"/>
      <c r="R60" s="26"/>
      <c r="S60" s="26"/>
      <c r="T60" s="26"/>
      <c r="U60" s="26"/>
      <c r="V60" s="26"/>
    </row>
    <row r="61" spans="2:22" ht="15">
      <c r="C61" s="12" t="s">
        <v>28</v>
      </c>
      <c r="D61" s="34" t="s">
        <v>29</v>
      </c>
      <c r="E61" s="22">
        <v>2035</v>
      </c>
      <c r="F61" s="32">
        <f>('DATA Linecap and AF'!X10+'DATA Linecap and AF'!X11)*8760*3.6*10^-3</f>
        <v>31.536000000000001</v>
      </c>
      <c r="G61" s="32">
        <f>'DATA Linecap and AF'!Q14*8760*3.6*10^-3</f>
        <v>78.84</v>
      </c>
      <c r="H61" s="60" t="s">
        <v>43</v>
      </c>
      <c r="I61" s="28" t="str">
        <f>AVA!$D$13</f>
        <v>IMPELC-DKDE</v>
      </c>
      <c r="J61" s="26"/>
      <c r="K61" s="26"/>
      <c r="L61" s="26"/>
      <c r="M61" s="26"/>
      <c r="N61" s="26"/>
      <c r="O61" s="26"/>
      <c r="P61" s="26"/>
      <c r="Q61" s="26"/>
      <c r="R61" s="26"/>
      <c r="S61" s="26"/>
      <c r="T61" s="26"/>
      <c r="U61" s="26"/>
      <c r="V61" s="26"/>
    </row>
    <row r="62" spans="2:22" ht="15">
      <c r="C62" s="28" t="s">
        <v>28</v>
      </c>
      <c r="D62" s="36" t="s">
        <v>29</v>
      </c>
      <c r="E62" s="22">
        <v>2035</v>
      </c>
      <c r="F62" s="32">
        <f>('DATA Linecap and AF'!W10+'DATA Linecap and AF'!W11)*8760*3.6*10^-3</f>
        <v>31.062960000000004</v>
      </c>
      <c r="G62" s="32">
        <f>'DATA Linecap and AF'!R14*8760*3.6*10^-3</f>
        <v>78.84</v>
      </c>
      <c r="H62" s="60" t="s">
        <v>43</v>
      </c>
      <c r="I62" s="28" t="str">
        <f>AVA!$D$14</f>
        <v>EXPELC-DKDE</v>
      </c>
      <c r="J62" s="26"/>
      <c r="K62" s="26"/>
      <c r="L62" s="26"/>
      <c r="M62" s="26"/>
      <c r="N62" s="26"/>
      <c r="O62" s="26"/>
      <c r="P62" s="26"/>
      <c r="Q62" s="26"/>
      <c r="R62" s="26"/>
      <c r="S62" s="26"/>
      <c r="T62" s="26"/>
      <c r="U62" s="26"/>
      <c r="V62" s="26"/>
    </row>
    <row r="63" spans="2:22" ht="15">
      <c r="C63" s="12" t="s">
        <v>28</v>
      </c>
      <c r="D63" s="34" t="s">
        <v>29</v>
      </c>
      <c r="E63" s="22">
        <v>2035</v>
      </c>
      <c r="F63" s="32"/>
      <c r="G63" s="32">
        <f>'DATA Linecap and AF'!X15*8760*3.6*10^-3</f>
        <v>22.075200000000002</v>
      </c>
      <c r="H63" s="60" t="s">
        <v>43</v>
      </c>
      <c r="I63" s="28" t="str">
        <f>AVA!$D$15</f>
        <v>IMPELC-DKNL</v>
      </c>
      <c r="J63" s="26"/>
      <c r="K63" s="26"/>
      <c r="L63" s="26"/>
      <c r="M63" s="26"/>
      <c r="N63" s="26"/>
      <c r="O63" s="26"/>
      <c r="P63" s="26"/>
      <c r="Q63" s="26"/>
      <c r="R63" s="26"/>
      <c r="S63" s="26"/>
      <c r="T63" s="26"/>
      <c r="U63" s="26"/>
      <c r="V63" s="26"/>
    </row>
    <row r="64" spans="2:22" ht="15">
      <c r="B64" s="24"/>
      <c r="C64" s="23" t="s">
        <v>28</v>
      </c>
      <c r="D64" s="35" t="s">
        <v>29</v>
      </c>
      <c r="E64" s="25">
        <v>2035</v>
      </c>
      <c r="F64" s="33"/>
      <c r="G64" s="33">
        <f>'DATA Linecap and AF'!W15*8760*3.6*10^-3</f>
        <v>22.075200000000002</v>
      </c>
      <c r="H64" s="61" t="s">
        <v>43</v>
      </c>
      <c r="I64" s="23" t="str">
        <f>AVA!$D$16</f>
        <v>EXPELC-DKNL</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S79"/>
  <sheetViews>
    <sheetView topLeftCell="A37" workbookViewId="0">
      <selection activeCell="G53" sqref="G53"/>
    </sheetView>
  </sheetViews>
  <sheetFormatPr defaultRowHeight="12.75"/>
  <cols>
    <col min="2" max="2" width="41.28515625" customWidth="1"/>
    <col min="3" max="3" width="16.28515625" bestFit="1" customWidth="1"/>
    <col min="7" max="7" width="18.5703125" bestFit="1" customWidth="1"/>
    <col min="10" max="10" width="8.28515625" bestFit="1" customWidth="1"/>
    <col min="20" max="20" width="11.285156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5">
      <c r="A4" s="14"/>
      <c r="B4" s="15"/>
      <c r="C4" s="14"/>
      <c r="D4" s="14"/>
      <c r="E4" s="14"/>
      <c r="F4" s="14"/>
      <c r="G4" s="14"/>
      <c r="H4" s="14"/>
      <c r="I4" s="14"/>
      <c r="J4" s="14"/>
      <c r="K4" s="128" t="s">
        <v>164</v>
      </c>
      <c r="L4" s="14"/>
      <c r="M4" s="14"/>
      <c r="N4" s="14"/>
      <c r="O4" s="14"/>
      <c r="P4" s="14"/>
      <c r="Q4" s="14"/>
      <c r="S4" s="14"/>
      <c r="T4" s="15"/>
      <c r="U4" s="14"/>
      <c r="V4" s="14"/>
      <c r="W4" s="14"/>
      <c r="X4" s="14"/>
      <c r="Y4" s="14"/>
      <c r="AC4" s="128"/>
      <c r="AD4" s="14"/>
      <c r="AE4" s="14"/>
      <c r="AF4" s="14"/>
      <c r="AG4" s="14"/>
      <c r="AH4" s="14"/>
      <c r="AI4" s="14"/>
      <c r="AJ4" s="14"/>
    </row>
    <row r="5" spans="1:36" ht="15">
      <c r="A5" s="14"/>
      <c r="B5" s="15" t="s">
        <v>66</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5" thickBot="1">
      <c r="A6" s="164" t="s">
        <v>193</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16">
        <v>2010</v>
      </c>
      <c r="D7" s="417"/>
      <c r="E7" s="416" t="s">
        <v>69</v>
      </c>
      <c r="F7" s="417"/>
      <c r="G7" s="416">
        <v>2014</v>
      </c>
      <c r="H7" s="418"/>
      <c r="I7" s="414" t="s">
        <v>215</v>
      </c>
      <c r="J7" s="415"/>
      <c r="K7" s="348">
        <v>2018</v>
      </c>
      <c r="L7" s="241"/>
      <c r="M7" s="240">
        <f>'Deact LineCap'!Z10</f>
        <v>2019</v>
      </c>
      <c r="N7" s="348"/>
      <c r="O7" s="414" t="s">
        <v>221</v>
      </c>
      <c r="P7" s="415"/>
      <c r="Q7" s="348">
        <v>2021</v>
      </c>
      <c r="R7" s="348"/>
      <c r="S7" s="414" t="s">
        <v>222</v>
      </c>
      <c r="T7" s="415"/>
      <c r="U7" s="354">
        <f>Udlandsforbindelser!X3</f>
        <v>2030</v>
      </c>
      <c r="V7" s="355"/>
      <c r="W7" s="354">
        <f>Udlandsforbindelser!Z3</f>
        <v>2035</v>
      </c>
      <c r="X7" s="355"/>
      <c r="Z7" s="142"/>
      <c r="AA7" s="141" t="s">
        <v>32</v>
      </c>
      <c r="AB7" s="142"/>
    </row>
    <row r="8" spans="1:36" ht="15">
      <c r="A8" s="164" t="s">
        <v>40</v>
      </c>
      <c r="B8" s="17"/>
      <c r="C8" s="18" t="s">
        <v>14</v>
      </c>
      <c r="D8" s="19" t="s">
        <v>13</v>
      </c>
      <c r="E8" s="38" t="s">
        <v>17</v>
      </c>
      <c r="F8" s="39" t="s">
        <v>13</v>
      </c>
      <c r="G8" s="38" t="s">
        <v>17</v>
      </c>
      <c r="H8" s="386" t="s">
        <v>13</v>
      </c>
      <c r="I8" s="373" t="s">
        <v>17</v>
      </c>
      <c r="J8" s="374" t="s">
        <v>13</v>
      </c>
      <c r="K8" s="372" t="s">
        <v>17</v>
      </c>
      <c r="L8" s="39" t="s">
        <v>13</v>
      </c>
      <c r="M8" s="40" t="s">
        <v>17</v>
      </c>
      <c r="N8" s="42" t="s">
        <v>13</v>
      </c>
      <c r="O8" s="356" t="s">
        <v>17</v>
      </c>
      <c r="P8" s="357" t="s">
        <v>13</v>
      </c>
      <c r="Q8" s="201" t="s">
        <v>17</v>
      </c>
      <c r="R8" s="42" t="s">
        <v>13</v>
      </c>
      <c r="S8" s="373" t="s">
        <v>17</v>
      </c>
      <c r="T8" s="374" t="s">
        <v>13</v>
      </c>
      <c r="U8" s="373" t="str">
        <f>Udlandsforbindelser!X4</f>
        <v>Eksport</v>
      </c>
      <c r="V8" s="374" t="str">
        <f>Udlandsforbindelser!Y4</f>
        <v>Import</v>
      </c>
      <c r="W8" s="373" t="str">
        <f>Udlandsforbindelser!Z4</f>
        <v>Eksport</v>
      </c>
      <c r="X8" s="374" t="str">
        <f>Udlandsforbindelser!AA4</f>
        <v>Import</v>
      </c>
      <c r="Z8" s="41" t="s">
        <v>13</v>
      </c>
      <c r="AA8" s="38" t="s">
        <v>17</v>
      </c>
      <c r="AB8" s="39" t="s">
        <v>13</v>
      </c>
    </row>
    <row r="9" spans="1:36" ht="15">
      <c r="A9" s="304">
        <f>1-'LineCap RAMSES 2015'!G8</f>
        <v>0.95</v>
      </c>
      <c r="B9" s="305" t="str">
        <f>Udlandsforbindelser!A5</f>
        <v>Østdanmark - Sverige (Øresund)</v>
      </c>
      <c r="C9" s="306">
        <v>1.7</v>
      </c>
      <c r="D9" s="306">
        <v>1.3</v>
      </c>
      <c r="E9" s="306">
        <v>1.7</v>
      </c>
      <c r="F9" s="306">
        <v>1.3</v>
      </c>
      <c r="G9" s="306">
        <v>1.7</v>
      </c>
      <c r="H9" s="306">
        <v>1.3</v>
      </c>
      <c r="I9" s="358">
        <f>AVERAGE(Y103,Udlandsforbindelser!B5,Udlandsforbindelser!D5/1000,Udlandsforbindelser!F5/1000)</f>
        <v>1.7</v>
      </c>
      <c r="J9" s="359">
        <f>AVERAGE(Z103,Udlandsforbindelser!C5,Udlandsforbindelser!E5/1000,Udlandsforbindelser!G5/1000)</f>
        <v>1.3</v>
      </c>
      <c r="K9" s="349">
        <f>Udlandsforbindelser!H5/1000</f>
        <v>1.7</v>
      </c>
      <c r="L9" s="306">
        <f>Udlandsforbindelser!I5/1000</f>
        <v>1.3</v>
      </c>
      <c r="M9" s="306">
        <f>Udlandsforbindelser!J5/1000</f>
        <v>1.7</v>
      </c>
      <c r="N9" s="306">
        <f>Udlandsforbindelser!K5/1000</f>
        <v>1.3</v>
      </c>
      <c r="O9" s="358">
        <f>AVERAGE(Udlandsforbindelser!H5,Udlandsforbindelser!J5,Udlandsforbindelser!L5,Udlandsforbindelser!N5,Udlandsforbindelser!P5)/1000</f>
        <v>1.7</v>
      </c>
      <c r="P9" s="359">
        <f>AVERAGE(Udlandsforbindelser!I5,Udlandsforbindelser!K5,Udlandsforbindelser!M5,Udlandsforbindelser!O5,Udlandsforbindelser!Q5)/1000</f>
        <v>1.3</v>
      </c>
      <c r="Q9" s="349">
        <f>Udlandsforbindelser!N5/1000</f>
        <v>1.7</v>
      </c>
      <c r="R9" s="306">
        <f>Udlandsforbindelser!O5/1000</f>
        <v>1.3</v>
      </c>
      <c r="S9" s="375">
        <f>AVERAGE(Udlandsforbindelser!R5,Udlandsforbindelser!T5,Udlandsforbindelser!V5)/1000</f>
        <v>1.7</v>
      </c>
      <c r="T9" s="376">
        <f>AVERAGE(Udlandsforbindelser!S5,Udlandsforbindelser!U5,Udlandsforbindelser!W5)/1000</f>
        <v>1.3</v>
      </c>
      <c r="U9" s="375">
        <f>Udlandsforbindelser!X5/1000</f>
        <v>1.7</v>
      </c>
      <c r="V9" s="376">
        <f>Udlandsforbindelser!O5/1000</f>
        <v>1.3</v>
      </c>
      <c r="W9" s="375">
        <f>Udlandsforbindelser!P5/1000</f>
        <v>1.7</v>
      </c>
      <c r="X9" s="376">
        <f>Udlandsforbindelser!Q5/1000</f>
        <v>1.3</v>
      </c>
    </row>
    <row r="10" spans="1:36" ht="15">
      <c r="A10" s="307">
        <f>1-'LineCap RAMSES 2015'!G20</f>
        <v>0.92</v>
      </c>
      <c r="B10" s="308" t="str">
        <f>Udlandsforbindelser!A6</f>
        <v>Østdanmark - Tyskland (Kontek)</v>
      </c>
      <c r="C10" s="309">
        <v>0.6</v>
      </c>
      <c r="D10" s="309">
        <v>0.6</v>
      </c>
      <c r="E10" s="309">
        <v>0.58499999999999996</v>
      </c>
      <c r="F10" s="309">
        <v>0.6</v>
      </c>
      <c r="G10" s="309">
        <v>0.58499999999999996</v>
      </c>
      <c r="H10" s="309">
        <v>0.6</v>
      </c>
      <c r="I10" s="360">
        <f>AVERAGE(Y104,Udlandsforbindelser!B6,Udlandsforbindelser!D6/1000,Udlandsforbindelser!F6/1000)</f>
        <v>0.59</v>
      </c>
      <c r="J10" s="361">
        <f>AVERAGE(Z104,Udlandsforbindelser!C6,Udlandsforbindelser!E6/1000,Udlandsforbindelser!G6/1000)</f>
        <v>0.6</v>
      </c>
      <c r="K10" s="350">
        <f>Udlandsforbindelser!H6/1000</f>
        <v>0.58499999999999996</v>
      </c>
      <c r="L10" s="309">
        <f>Udlandsforbindelser!I6/1000</f>
        <v>0.6</v>
      </c>
      <c r="M10" s="309">
        <f>Udlandsforbindelser!J6/1000</f>
        <v>0.58499999999999996</v>
      </c>
      <c r="N10" s="309">
        <f>Udlandsforbindelser!K6/1000</f>
        <v>0.6</v>
      </c>
      <c r="O10" s="360">
        <f>AVERAGE(Udlandsforbindelser!H6,Udlandsforbindelser!J6,Udlandsforbindelser!L6,Udlandsforbindelser!N6,Udlandsforbindelser!P6)/1000</f>
        <v>0.58499999999999996</v>
      </c>
      <c r="P10" s="361">
        <f>AVERAGE(Udlandsforbindelser!I6,Udlandsforbindelser!K6,Udlandsforbindelser!M6,Udlandsforbindelser!O6,Udlandsforbindelser!Q6)/1000</f>
        <v>0.6</v>
      </c>
      <c r="Q10" s="350">
        <f>Udlandsforbindelser!N6/1000</f>
        <v>0.58499999999999996</v>
      </c>
      <c r="R10" s="309">
        <f>Udlandsforbindelser!O6/1000</f>
        <v>0.6</v>
      </c>
      <c r="S10" s="377">
        <f>AVERAGE(Udlandsforbindelser!R6,Udlandsforbindelser!T6,Udlandsforbindelser!V6)/1000</f>
        <v>0.58499999999999996</v>
      </c>
      <c r="T10" s="378">
        <f>AVERAGE(Udlandsforbindelser!S6,Udlandsforbindelser!U6,Udlandsforbindelser!W6)/1000</f>
        <v>0.6</v>
      </c>
      <c r="U10" s="377">
        <f>Udlandsforbindelser!X6/1000</f>
        <v>0.58499999999999996</v>
      </c>
      <c r="V10" s="378">
        <f>Udlandsforbindelser!O6/1000</f>
        <v>0.6</v>
      </c>
      <c r="W10" s="377">
        <f>Udlandsforbindelser!P6/1000</f>
        <v>0.58499999999999996</v>
      </c>
      <c r="X10" s="378">
        <f>Udlandsforbindelser!Q6/1000</f>
        <v>0.6</v>
      </c>
    </row>
    <row r="11" spans="1:36" ht="15">
      <c r="A11" s="307">
        <f>1-'LineCap RAMSES 2015'!G21</f>
        <v>0.92</v>
      </c>
      <c r="B11" s="308" t="str">
        <f>Udlandsforbindelser!A7</f>
        <v>Østdanmark - Tyskland (Kriegers Flak)</v>
      </c>
      <c r="C11" s="309">
        <v>0</v>
      </c>
      <c r="D11" s="309">
        <v>0</v>
      </c>
      <c r="E11" s="309">
        <v>0</v>
      </c>
      <c r="F11" s="309">
        <v>0</v>
      </c>
      <c r="G11" s="309">
        <v>0</v>
      </c>
      <c r="H11" s="309">
        <v>0</v>
      </c>
      <c r="I11" s="360">
        <f>AVERAGE(Y105,Udlandsforbindelser!B7,Udlandsforbindelser!D7/1000,Udlandsforbindelser!F7/1000)</f>
        <v>0</v>
      </c>
      <c r="J11" s="361">
        <f>AVERAGE(Z105,Udlandsforbindelser!C7,Udlandsforbindelser!E7/1000,Udlandsforbindelser!G7/1000)</f>
        <v>0</v>
      </c>
      <c r="K11" s="350">
        <f>Udlandsforbindelser!H7/1000</f>
        <v>0</v>
      </c>
      <c r="L11" s="309">
        <f>Udlandsforbindelser!I7/1000</f>
        <v>0</v>
      </c>
      <c r="M11" s="309">
        <f>Udlandsforbindelser!J7/1000</f>
        <v>0.4</v>
      </c>
      <c r="N11" s="309">
        <f>Udlandsforbindelser!K7/1000</f>
        <v>0.4</v>
      </c>
      <c r="O11" s="360">
        <f>AVERAGE(Udlandsforbindelser!H7,Udlandsforbindelser!J7,Udlandsforbindelser!L7,Udlandsforbindelser!N7,Udlandsforbindelser!P7)/1000</f>
        <v>0.32</v>
      </c>
      <c r="P11" s="361">
        <f>AVERAGE(Udlandsforbindelser!I7,Udlandsforbindelser!K7,Udlandsforbindelser!M7,Udlandsforbindelser!O7,Udlandsforbindelser!Q7)/1000</f>
        <v>0.32</v>
      </c>
      <c r="Q11" s="350">
        <f>Udlandsforbindelser!N7/1000</f>
        <v>0.4</v>
      </c>
      <c r="R11" s="309">
        <f>Udlandsforbindelser!O7/1000</f>
        <v>0.4</v>
      </c>
      <c r="S11" s="377">
        <f>AVERAGE(Udlandsforbindelser!R7,Udlandsforbindelser!T7,Udlandsforbindelser!V7)/1000</f>
        <v>0.4</v>
      </c>
      <c r="T11" s="378">
        <f>AVERAGE(Udlandsforbindelser!S7,Udlandsforbindelser!U7,Udlandsforbindelser!W7)/1000</f>
        <v>0.4</v>
      </c>
      <c r="U11" s="377">
        <f>Udlandsforbindelser!X7/1000</f>
        <v>0.4</v>
      </c>
      <c r="V11" s="378">
        <f>Udlandsforbindelser!O7/1000</f>
        <v>0.4</v>
      </c>
      <c r="W11" s="377">
        <f>Udlandsforbindelser!P7/1000</f>
        <v>0.4</v>
      </c>
      <c r="X11" s="378">
        <f>Udlandsforbindelser!Q7/1000</f>
        <v>0.4</v>
      </c>
    </row>
    <row r="12" spans="1:36" ht="15">
      <c r="A12" s="327">
        <f>1-'LineCap RAMSES 2015'!G12</f>
        <v>0.92</v>
      </c>
      <c r="B12" s="326" t="str">
        <f>Udlandsforbindelser!A8</f>
        <v>Vestdanmark - Norge (Skagerrak)</v>
      </c>
      <c r="C12" s="328">
        <v>1</v>
      </c>
      <c r="D12" s="328">
        <v>1</v>
      </c>
      <c r="E12" s="328">
        <v>1</v>
      </c>
      <c r="F12" s="328">
        <v>1</v>
      </c>
      <c r="G12" s="328">
        <v>1</v>
      </c>
      <c r="H12" s="328">
        <v>1</v>
      </c>
      <c r="I12" s="362">
        <f>AVERAGE(Y106,Udlandsforbindelser!B8,Udlandsforbindelser!D8/1000,Udlandsforbindelser!F8/1000)</f>
        <v>1.6546666666666665</v>
      </c>
      <c r="J12" s="363">
        <f>AVERAGE(Z106,Udlandsforbindelser!C8,Udlandsforbindelser!E8/1000,Udlandsforbindelser!G8/1000)</f>
        <v>1.6546666666666665</v>
      </c>
      <c r="K12" s="351">
        <f>Udlandsforbindelser!H8/1000</f>
        <v>1.6319999999999999</v>
      </c>
      <c r="L12" s="328">
        <f>Udlandsforbindelser!I8/1000</f>
        <v>1.6319999999999999</v>
      </c>
      <c r="M12" s="328">
        <f>Udlandsforbindelser!J8/1000</f>
        <v>1.6319999999999999</v>
      </c>
      <c r="N12" s="328">
        <f>Udlandsforbindelser!K8/1000</f>
        <v>1.6319999999999999</v>
      </c>
      <c r="O12" s="362">
        <f>AVERAGE(Udlandsforbindelser!H8,Udlandsforbindelser!J8,Udlandsforbindelser!L8,Udlandsforbindelser!N8,Udlandsforbindelser!P8)/1000</f>
        <v>1.6319999999999999</v>
      </c>
      <c r="P12" s="363">
        <f>AVERAGE(Udlandsforbindelser!I8,Udlandsforbindelser!K8,Udlandsforbindelser!M8,Udlandsforbindelser!O8,Udlandsforbindelser!Q8)/1000</f>
        <v>1.6319999999999999</v>
      </c>
      <c r="Q12" s="351">
        <f>Udlandsforbindelser!N8/1000</f>
        <v>1.6319999999999999</v>
      </c>
      <c r="R12" s="328">
        <f>Udlandsforbindelser!O8/1000</f>
        <v>1.6319999999999999</v>
      </c>
      <c r="S12" s="379">
        <f>AVERAGE(Udlandsforbindelser!R8,Udlandsforbindelser!T8,Udlandsforbindelser!V8)/1000</f>
        <v>1.6319999999999999</v>
      </c>
      <c r="T12" s="380">
        <f>AVERAGE(Udlandsforbindelser!S8,Udlandsforbindelser!U8,Udlandsforbindelser!W8)/1000</f>
        <v>1.6319999999999999</v>
      </c>
      <c r="U12" s="379">
        <f>Udlandsforbindelser!X8/1000</f>
        <v>1.6319999999999999</v>
      </c>
      <c r="V12" s="380">
        <f>Udlandsforbindelser!O8/1000</f>
        <v>1.6319999999999999</v>
      </c>
      <c r="W12" s="379">
        <f>Udlandsforbindelser!P8/1000</f>
        <v>1.6319999999999999</v>
      </c>
      <c r="X12" s="380">
        <f>Udlandsforbindelser!Q8/1000</f>
        <v>1.6319999999999999</v>
      </c>
    </row>
    <row r="13" spans="1:36" ht="15">
      <c r="A13" s="314">
        <f>1-'LineCap RAMSES 2015'!G14</f>
        <v>0.92</v>
      </c>
      <c r="B13" s="315" t="str">
        <f>Udlandsforbindelser!A9</f>
        <v>Vestdanmark - Sverige (Konti-Skan)</v>
      </c>
      <c r="C13" s="316">
        <v>0.74</v>
      </c>
      <c r="D13" s="316">
        <v>0.68</v>
      </c>
      <c r="E13" s="316">
        <v>0.74</v>
      </c>
      <c r="F13" s="316">
        <v>0.68</v>
      </c>
      <c r="G13" s="316">
        <v>0.74</v>
      </c>
      <c r="H13" s="316">
        <v>0.68</v>
      </c>
      <c r="I13" s="364">
        <f>AVERAGE(Y107,Udlandsforbindelser!B9,Udlandsforbindelser!D9/1000,Udlandsforbindelser!F9/1000)</f>
        <v>0.73999999999999988</v>
      </c>
      <c r="J13" s="365">
        <f>AVERAGE(Z107,Udlandsforbindelser!C9,Udlandsforbindelser!E9/1000,Udlandsforbindelser!G9/1000)</f>
        <v>0.68</v>
      </c>
      <c r="K13" s="352">
        <f>Udlandsforbindelser!H9/1000</f>
        <v>0.74</v>
      </c>
      <c r="L13" s="316">
        <f>Udlandsforbindelser!I9/1000</f>
        <v>0.68</v>
      </c>
      <c r="M13" s="316">
        <f>Udlandsforbindelser!J9/1000</f>
        <v>0.74</v>
      </c>
      <c r="N13" s="316">
        <f>Udlandsforbindelser!K9/1000</f>
        <v>0.68</v>
      </c>
      <c r="O13" s="364">
        <f>AVERAGE(Udlandsforbindelser!H9,Udlandsforbindelser!J9,Udlandsforbindelser!L9,Udlandsforbindelser!N9,Udlandsforbindelser!P9)/1000</f>
        <v>0.74</v>
      </c>
      <c r="P13" s="365">
        <f>AVERAGE(Udlandsforbindelser!I9,Udlandsforbindelser!K9,Udlandsforbindelser!M9,Udlandsforbindelser!O9,Udlandsforbindelser!Q9)/1000</f>
        <v>0.68</v>
      </c>
      <c r="Q13" s="352">
        <f>Udlandsforbindelser!N9/1000</f>
        <v>0.74</v>
      </c>
      <c r="R13" s="316">
        <f>Udlandsforbindelser!O9/1000</f>
        <v>0.68</v>
      </c>
      <c r="S13" s="381">
        <f>AVERAGE(Udlandsforbindelser!R9,Udlandsforbindelser!T9,Udlandsforbindelser!V9)/1000</f>
        <v>0.74</v>
      </c>
      <c r="T13" s="382">
        <f>AVERAGE(Udlandsforbindelser!S9,Udlandsforbindelser!U9,Udlandsforbindelser!W9)/1000</f>
        <v>0.68</v>
      </c>
      <c r="U13" s="381">
        <f>Udlandsforbindelser!X9/1000</f>
        <v>0.74</v>
      </c>
      <c r="V13" s="382">
        <f>Udlandsforbindelser!O9/1000</f>
        <v>0.68</v>
      </c>
      <c r="W13" s="381">
        <f>Udlandsforbindelser!P9/1000</f>
        <v>0.74</v>
      </c>
      <c r="X13" s="382">
        <f>Udlandsforbindelser!Q9/1000</f>
        <v>0.68</v>
      </c>
    </row>
    <row r="14" spans="1:36" ht="15">
      <c r="A14" s="311">
        <f>1-'LineCap RAMSES 2015'!G22</f>
        <v>0.95</v>
      </c>
      <c r="B14" s="312" t="str">
        <f>Udlandsforbindelser!A10</f>
        <v>Vestdanmark - Tyskland</v>
      </c>
      <c r="C14" s="313">
        <v>1.5</v>
      </c>
      <c r="D14" s="313">
        <v>0.95</v>
      </c>
      <c r="E14" s="313">
        <v>1.64</v>
      </c>
      <c r="F14" s="313">
        <v>1.5</v>
      </c>
      <c r="G14" s="313">
        <v>1.64</v>
      </c>
      <c r="H14" s="313">
        <v>1.5</v>
      </c>
      <c r="I14" s="366">
        <f>AVERAGE(Y108,Udlandsforbindelser!B10,Udlandsforbindelser!D10/1000,Udlandsforbindelser!F10/1000)</f>
        <v>1.64</v>
      </c>
      <c r="J14" s="367">
        <f>AVERAGE(Z108,Udlandsforbindelser!C10,Udlandsforbindelser!E10/1000,Udlandsforbindelser!G10/1000)</f>
        <v>1.5</v>
      </c>
      <c r="K14" s="353">
        <f>Udlandsforbindelser!H10/1000</f>
        <v>1.64</v>
      </c>
      <c r="L14" s="313">
        <f>Udlandsforbindelser!I10/1000</f>
        <v>1.5</v>
      </c>
      <c r="M14" s="313">
        <f>Udlandsforbindelser!J10/1000</f>
        <v>1.64</v>
      </c>
      <c r="N14" s="313">
        <f>Udlandsforbindelser!K10/1000</f>
        <v>1.5</v>
      </c>
      <c r="O14" s="366">
        <f>AVERAGE(Udlandsforbindelser!H10,Udlandsforbindelser!J10,Udlandsforbindelser!L10,Udlandsforbindelser!N10,Udlandsforbindelser!P10)/1000</f>
        <v>1.984</v>
      </c>
      <c r="P14" s="367">
        <f>AVERAGE(Udlandsforbindelser!I10,Udlandsforbindelser!K10,Udlandsforbindelser!M10,Udlandsforbindelser!O10,Udlandsforbindelser!Q10)/1000</f>
        <v>1.9</v>
      </c>
      <c r="Q14" s="353">
        <f>Udlandsforbindelser!N10/1000</f>
        <v>2.5</v>
      </c>
      <c r="R14" s="313">
        <f>Udlandsforbindelser!O10/1000</f>
        <v>2.5</v>
      </c>
      <c r="S14" s="404">
        <f>AVERAGE(Udlandsforbindelser!R10,Udlandsforbindelser!T10,Udlandsforbindelser!V10)/1000</f>
        <v>3.5</v>
      </c>
      <c r="T14" s="405">
        <f>AVERAGE(Udlandsforbindelser!S10,Udlandsforbindelser!U10,Udlandsforbindelser!W10)/1000</f>
        <v>3.5</v>
      </c>
      <c r="U14" s="404">
        <f>Udlandsforbindelser!X10/1000</f>
        <v>3.5</v>
      </c>
      <c r="V14" s="404">
        <f>Udlandsforbindelser!Y10/1000</f>
        <v>3.5</v>
      </c>
      <c r="W14" s="404">
        <f>Udlandsforbindelser!Z10/1000</f>
        <v>3.5</v>
      </c>
      <c r="X14" s="404">
        <f>Udlandsforbindelser!AA10/1000</f>
        <v>3.5</v>
      </c>
    </row>
    <row r="15" spans="1:36" ht="15">
      <c r="A15" s="190">
        <f>1-'LineCap RAMSES 2015'!G34</f>
        <v>0.92</v>
      </c>
      <c r="B15" s="243" t="str">
        <f>Udlandsforbindelser!A11</f>
        <v>Vestdanmark - Holland (COBRAcable)</v>
      </c>
      <c r="C15" s="20">
        <v>0</v>
      </c>
      <c r="D15" s="20">
        <v>0</v>
      </c>
      <c r="E15" s="20">
        <v>0</v>
      </c>
      <c r="F15" s="20">
        <v>0</v>
      </c>
      <c r="G15" s="20">
        <v>0</v>
      </c>
      <c r="H15" s="20">
        <v>0</v>
      </c>
      <c r="I15" s="368">
        <f>AVERAGE(Y109,Udlandsforbindelser!B11,Udlandsforbindelser!D11/1000,Udlandsforbindelser!F11/1000)</f>
        <v>0</v>
      </c>
      <c r="J15" s="369">
        <f>AVERAGE(Z109,Udlandsforbindelser!C11,Udlandsforbindelser!E11/1000,Udlandsforbindelser!G11/1000)</f>
        <v>0</v>
      </c>
      <c r="K15" s="138">
        <f>Udlandsforbindelser!H11/1000</f>
        <v>0</v>
      </c>
      <c r="L15" s="20">
        <f>Udlandsforbindelser!I11/1000</f>
        <v>0</v>
      </c>
      <c r="M15" s="20">
        <f>Udlandsforbindelser!J11/1000</f>
        <v>0</v>
      </c>
      <c r="N15" s="20">
        <f>Udlandsforbindelser!K11/1000</f>
        <v>0</v>
      </c>
      <c r="O15" s="368">
        <f>AVERAGE(Udlandsforbindelser!H11,Udlandsforbindelser!J11,Udlandsforbindelser!L11,Udlandsforbindelser!N11,Udlandsforbindelser!P11)/1000</f>
        <v>0.42</v>
      </c>
      <c r="P15" s="369">
        <f>AVERAGE(Udlandsforbindelser!I11,Udlandsforbindelser!K11,Udlandsforbindelser!M11,Udlandsforbindelser!O11,Udlandsforbindelser!Q11)/1000</f>
        <v>0.42</v>
      </c>
      <c r="Q15" s="138">
        <f>Udlandsforbindelser!N11/1000</f>
        <v>0.7</v>
      </c>
      <c r="R15" s="20">
        <f>Udlandsforbindelser!O11/1000</f>
        <v>0.7</v>
      </c>
      <c r="S15" s="383">
        <f>AVERAGE(Udlandsforbindelser!R11,Udlandsforbindelser!T11,Udlandsforbindelser!V11)/1000</f>
        <v>0.7</v>
      </c>
      <c r="T15" s="357">
        <f>AVERAGE(Udlandsforbindelser!S11,Udlandsforbindelser!U11,Udlandsforbindelser!W11)/1000</f>
        <v>0.7</v>
      </c>
      <c r="U15" s="383">
        <f>Udlandsforbindelser!X11/1000</f>
        <v>0.7</v>
      </c>
      <c r="V15" s="383">
        <f>Udlandsforbindelser!Y11/1000</f>
        <v>0.7</v>
      </c>
      <c r="W15" s="383">
        <f>Udlandsforbindelser!Z11/1000</f>
        <v>0.7</v>
      </c>
      <c r="X15" s="383">
        <f>Udlandsforbindelser!AA11/1000</f>
        <v>0.7</v>
      </c>
    </row>
    <row r="16" spans="1:36" ht="15">
      <c r="A16" s="190">
        <f>1-'LineCap RAMSES 2015'!G10</f>
        <v>0.92</v>
      </c>
      <c r="B16" s="243" t="str">
        <f>Udlandsforbindelser!A12</f>
        <v>Vestdanmark - Østdanmark</v>
      </c>
      <c r="C16" s="20">
        <v>0.59</v>
      </c>
      <c r="D16" s="20">
        <v>0.6</v>
      </c>
      <c r="E16" s="20">
        <v>0.59</v>
      </c>
      <c r="F16" s="20">
        <v>0.6</v>
      </c>
      <c r="G16" s="20">
        <v>0.59</v>
      </c>
      <c r="H16" s="20">
        <v>0.6</v>
      </c>
      <c r="I16" s="368">
        <f>AVERAGE(Y110,Udlandsforbindelser!B12,Udlandsforbindelser!D12/1000,Udlandsforbindelser!F12/1000)</f>
        <v>0.59333333333333327</v>
      </c>
      <c r="J16" s="369">
        <f>AVERAGE(Z110,Udlandsforbindelser!C12,Udlandsforbindelser!E12/1000,Udlandsforbindelser!G12/1000)</f>
        <v>0.6</v>
      </c>
      <c r="K16" s="138">
        <f>Udlandsforbindelser!H12/1000</f>
        <v>0.59</v>
      </c>
      <c r="L16" s="20">
        <f>Udlandsforbindelser!I12/1000</f>
        <v>0.6</v>
      </c>
      <c r="M16" s="20">
        <f>Udlandsforbindelser!J12/1000</f>
        <v>0.59</v>
      </c>
      <c r="N16" s="20">
        <f>Udlandsforbindelser!K12/1000</f>
        <v>0.6</v>
      </c>
      <c r="O16" s="368">
        <f>AVERAGE(Udlandsforbindelser!H12,Udlandsforbindelser!J12,Udlandsforbindelser!L12,Udlandsforbindelser!N12,Udlandsforbindelser!P12)/1000</f>
        <v>0.59</v>
      </c>
      <c r="P16" s="369">
        <f>AVERAGE(Udlandsforbindelser!I12,Udlandsforbindelser!K12,Udlandsforbindelser!M12,Udlandsforbindelser!O12,Udlandsforbindelser!Q12)/1000</f>
        <v>0.6</v>
      </c>
      <c r="Q16" s="138">
        <f>Udlandsforbindelser!N12/1000</f>
        <v>0.59</v>
      </c>
      <c r="R16" s="20">
        <f>Udlandsforbindelser!O12/1000</f>
        <v>0.6</v>
      </c>
      <c r="S16" s="383">
        <f>AVERAGE(Udlandsforbindelser!R12,Udlandsforbindelser!T12,Udlandsforbindelser!V12)/1000</f>
        <v>0.59</v>
      </c>
      <c r="T16" s="357">
        <f>AVERAGE(Udlandsforbindelser!S12,Udlandsforbindelser!U12,Udlandsforbindelser!W12)/1000</f>
        <v>0.6</v>
      </c>
      <c r="U16" s="383">
        <f>Udlandsforbindelser!X12/1000</f>
        <v>0.59</v>
      </c>
      <c r="V16" s="383">
        <f>Udlandsforbindelser!Y12/1000</f>
        <v>0.6</v>
      </c>
      <c r="W16" s="383">
        <f>Udlandsforbindelser!Z12/1000</f>
        <v>0.59</v>
      </c>
      <c r="X16" s="383">
        <f>Udlandsforbindelser!AA12/1000</f>
        <v>0.6</v>
      </c>
    </row>
    <row r="17" spans="1:45" ht="15.75" thickBot="1">
      <c r="A17" s="190">
        <f>A15</f>
        <v>0.92</v>
      </c>
      <c r="B17" s="243" t="str">
        <f>Udlandsforbindelser!A13</f>
        <v>Vestdanmark - England (VikingLink)</v>
      </c>
      <c r="C17" s="20">
        <v>0</v>
      </c>
      <c r="D17" s="20">
        <v>0</v>
      </c>
      <c r="E17" s="20">
        <v>0</v>
      </c>
      <c r="F17" s="20">
        <v>0</v>
      </c>
      <c r="G17" s="20">
        <v>0</v>
      </c>
      <c r="H17" s="20">
        <v>0</v>
      </c>
      <c r="I17" s="370">
        <f>AVERAGE(Y111,Udlandsforbindelser!B13,Udlandsforbindelser!D13/1000,Udlandsforbindelser!F13/1000)</f>
        <v>0</v>
      </c>
      <c r="J17" s="371">
        <f>AVERAGE(Z111,Udlandsforbindelser!C13,Udlandsforbindelser!E13/1000,Udlandsforbindelser!G13/1000)</f>
        <v>0</v>
      </c>
      <c r="K17" s="138">
        <f>Udlandsforbindelser!H13/1000</f>
        <v>0</v>
      </c>
      <c r="L17" s="20">
        <f>Udlandsforbindelser!I13/1000</f>
        <v>0</v>
      </c>
      <c r="M17" s="20">
        <f>Udlandsforbindelser!J13/1000</f>
        <v>0</v>
      </c>
      <c r="N17" s="20">
        <f>Udlandsforbindelser!K13/1000</f>
        <v>0</v>
      </c>
      <c r="O17" s="370">
        <f>AVERAGE(Udlandsforbindelser!H13,Udlandsforbindelser!J13,Udlandsforbindelser!L13,Udlandsforbindelser!N13,Udlandsforbindelser!P13)/1000</f>
        <v>0</v>
      </c>
      <c r="P17" s="371">
        <f>AVERAGE(Udlandsforbindelser!I13,Udlandsforbindelser!K13,Udlandsforbindelser!M13,Udlandsforbindelser!O13,Udlandsforbindelser!Q13)/1000</f>
        <v>0</v>
      </c>
      <c r="Q17" s="138">
        <f>Udlandsforbindelser!N13/1000</f>
        <v>0</v>
      </c>
      <c r="R17" s="20">
        <f>Udlandsforbindelser!O13/1000</f>
        <v>0</v>
      </c>
      <c r="S17" s="384">
        <f>AVERAGE(Udlandsforbindelser!R13,Udlandsforbindelser!T13,Udlandsforbindelser!V13)/1000</f>
        <v>1.4</v>
      </c>
      <c r="T17" s="385">
        <f>AVERAGE(Udlandsforbindelser!S13,Udlandsforbindelser!U13,Udlandsforbindelser!W13)/1000</f>
        <v>1.4</v>
      </c>
      <c r="U17" s="384">
        <f>Udlandsforbindelser!X13/1000</f>
        <v>1.4</v>
      </c>
      <c r="V17" s="384">
        <f>Udlandsforbindelser!Y13/1000</f>
        <v>1.4</v>
      </c>
      <c r="W17" s="384">
        <f>Udlandsforbindelser!Z13/1000</f>
        <v>1.4</v>
      </c>
      <c r="X17" s="384">
        <f>Udlandsforbindelser!AA13/1000</f>
        <v>1.4</v>
      </c>
      <c r="Z17" s="41">
        <f>Udlandsforbindelser!O13/1000</f>
        <v>0</v>
      </c>
      <c r="AA17" s="41">
        <f>Udlandsforbindelser!P13/1000</f>
        <v>0</v>
      </c>
      <c r="AB17" s="41">
        <f>Udlandsforbindelser!Q13/1000</f>
        <v>0</v>
      </c>
    </row>
    <row r="18" spans="1:45" ht="15">
      <c r="A18" s="26"/>
      <c r="B18" s="21" t="s">
        <v>26</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5">
      <c r="A19" s="26"/>
      <c r="B19" s="15" t="s">
        <v>66</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45.75">
      <c r="A20" s="26"/>
      <c r="B20" s="104" t="s">
        <v>171</v>
      </c>
      <c r="C20" s="248" t="s">
        <v>199</v>
      </c>
      <c r="D20" s="248" t="s">
        <v>200</v>
      </c>
      <c r="E20" s="255" t="s">
        <v>201</v>
      </c>
      <c r="F20" s="255" t="s">
        <v>202</v>
      </c>
      <c r="G20" s="253" t="s">
        <v>203</v>
      </c>
      <c r="H20" s="253" t="s">
        <v>204</v>
      </c>
      <c r="I20" s="251" t="s">
        <v>205</v>
      </c>
      <c r="J20" s="251" t="s">
        <v>206</v>
      </c>
      <c r="K20" s="257" t="s">
        <v>207</v>
      </c>
      <c r="L20" s="257" t="s">
        <v>208</v>
      </c>
      <c r="M20" s="14"/>
      <c r="N20" s="26"/>
      <c r="O20" s="14"/>
      <c r="P20" s="14"/>
      <c r="Q20" s="26"/>
      <c r="S20" s="26"/>
      <c r="T20" s="111"/>
      <c r="U20" s="227"/>
      <c r="V20" s="227"/>
      <c r="W20" s="227"/>
      <c r="X20" s="227"/>
      <c r="Y20" s="227"/>
      <c r="Z20" s="227"/>
      <c r="AA20" s="227"/>
      <c r="AB20" s="227"/>
      <c r="AC20" s="227"/>
      <c r="AD20" s="227"/>
      <c r="AE20" s="14"/>
      <c r="AF20" s="26"/>
      <c r="AG20" s="14"/>
      <c r="AH20" s="14"/>
      <c r="AI20" s="26"/>
      <c r="AJ20" s="14"/>
      <c r="AK20" s="37"/>
      <c r="AL20" s="37"/>
      <c r="AM20" s="37"/>
      <c r="AN20" s="37"/>
      <c r="AO20" s="37"/>
      <c r="AP20" s="37"/>
      <c r="AQ20" s="37"/>
      <c r="AR20" s="37"/>
      <c r="AS20" s="37"/>
    </row>
    <row r="21" spans="1:45">
      <c r="A21" s="26"/>
      <c r="B21" s="244"/>
      <c r="C21" s="248" t="str">
        <f>C8</f>
        <v>Export</v>
      </c>
      <c r="D21" s="248" t="str">
        <f t="shared" ref="D21:L21" si="0">D8</f>
        <v>Import</v>
      </c>
      <c r="E21" s="248" t="str">
        <f t="shared" si="0"/>
        <v>Eksport</v>
      </c>
      <c r="F21" s="248" t="str">
        <f t="shared" si="0"/>
        <v>Import</v>
      </c>
      <c r="G21" s="248" t="str">
        <f t="shared" si="0"/>
        <v>Eksport</v>
      </c>
      <c r="H21" s="248" t="str">
        <f t="shared" si="0"/>
        <v>Import</v>
      </c>
      <c r="I21" s="248" t="str">
        <f t="shared" si="0"/>
        <v>Eksport</v>
      </c>
      <c r="J21" s="248" t="str">
        <f t="shared" si="0"/>
        <v>Import</v>
      </c>
      <c r="K21" s="248" t="str">
        <f t="shared" si="0"/>
        <v>Eksport</v>
      </c>
      <c r="L21" s="248" t="str">
        <f t="shared" si="0"/>
        <v>Import</v>
      </c>
      <c r="M21" s="14"/>
      <c r="N21" s="26"/>
      <c r="O21" s="14"/>
      <c r="P21" s="14"/>
      <c r="Q21" s="26"/>
      <c r="S21" s="26"/>
      <c r="T21" s="111"/>
      <c r="U21" s="227"/>
      <c r="V21" s="227"/>
      <c r="W21" s="227"/>
      <c r="X21" s="227"/>
      <c r="Y21" s="227"/>
      <c r="Z21" s="227"/>
      <c r="AA21" s="227"/>
      <c r="AB21" s="227"/>
      <c r="AC21" s="227"/>
      <c r="AD21" s="227"/>
      <c r="AE21" s="14"/>
      <c r="AF21" s="26"/>
      <c r="AG21" s="14"/>
      <c r="AH21" s="14"/>
      <c r="AI21" s="26"/>
      <c r="AJ21" s="14"/>
      <c r="AK21" s="37"/>
      <c r="AL21" s="37"/>
      <c r="AM21" s="37"/>
      <c r="AN21" s="37"/>
      <c r="AO21" s="37"/>
      <c r="AP21" s="37"/>
      <c r="AQ21" s="37"/>
      <c r="AR21" s="37"/>
      <c r="AS21" s="37"/>
    </row>
    <row r="22" spans="1:45">
      <c r="A22" s="26"/>
      <c r="B22" s="14"/>
      <c r="C22" s="248" t="s">
        <v>71</v>
      </c>
      <c r="D22" s="248" t="s">
        <v>71</v>
      </c>
      <c r="E22" s="255" t="s">
        <v>71</v>
      </c>
      <c r="F22" s="255" t="s">
        <v>71</v>
      </c>
      <c r="G22" s="253" t="s">
        <v>71</v>
      </c>
      <c r="H22" s="253" t="s">
        <v>71</v>
      </c>
      <c r="I22" s="251" t="s">
        <v>71</v>
      </c>
      <c r="J22" s="251" t="s">
        <v>71</v>
      </c>
      <c r="K22" s="257" t="s">
        <v>71</v>
      </c>
      <c r="L22" s="257" t="s">
        <v>71</v>
      </c>
      <c r="M22" s="102"/>
      <c r="N22" s="14"/>
      <c r="O22" s="14"/>
      <c r="P22" s="14"/>
      <c r="Q22" s="14"/>
      <c r="S22" s="26"/>
      <c r="T22" s="14"/>
      <c r="U22" s="242" t="e">
        <f>C9-#REF!</f>
        <v>#REF!</v>
      </c>
      <c r="V22" s="242" t="e">
        <f>D9-#REF!</f>
        <v>#REF!</v>
      </c>
      <c r="W22" s="242" t="e">
        <f>E9-#REF!</f>
        <v>#REF!</v>
      </c>
      <c r="X22" s="242" t="e">
        <f>F9-#REF!</f>
        <v>#REF!</v>
      </c>
      <c r="Y22" s="242" t="e">
        <f>G9-#REF!</f>
        <v>#REF!</v>
      </c>
      <c r="Z22" s="242" t="e">
        <f>H9-#REF!</f>
        <v>#REF!</v>
      </c>
      <c r="AA22" s="242" t="e">
        <f>I9-#REF!</f>
        <v>#REF!</v>
      </c>
      <c r="AB22" s="242" t="e">
        <f>J9-#REF!</f>
        <v>#REF!</v>
      </c>
      <c r="AC22" s="242" t="e">
        <f>K9-#REF!</f>
        <v>#REF!</v>
      </c>
      <c r="AD22" s="242" t="e">
        <f>L9-#REF!</f>
        <v>#REF!</v>
      </c>
      <c r="AE22" s="242" t="e">
        <f>M9-#REF!</f>
        <v>#REF!</v>
      </c>
      <c r="AF22" s="242" t="e">
        <f>N9-#REF!</f>
        <v>#REF!</v>
      </c>
      <c r="AG22" s="242" t="e">
        <f>O9-#REF!</f>
        <v>#REF!</v>
      </c>
      <c r="AH22" s="242" t="e">
        <f>P9-#REF!</f>
        <v>#REF!</v>
      </c>
      <c r="AI22" s="242" t="e">
        <f>Q9-#REF!</f>
        <v>#REF!</v>
      </c>
      <c r="AJ22" s="14"/>
      <c r="AK22" s="37"/>
      <c r="AL22" s="37"/>
      <c r="AM22" s="37"/>
      <c r="AN22" s="37"/>
      <c r="AO22" s="37"/>
      <c r="AP22" s="37"/>
      <c r="AQ22" s="37"/>
      <c r="AR22" s="37"/>
      <c r="AS22" s="37"/>
    </row>
    <row r="23" spans="1:45">
      <c r="A23" s="26"/>
      <c r="B23" s="104">
        <v>2010</v>
      </c>
      <c r="C23" s="249">
        <f>-C12*1000</f>
        <v>-1000</v>
      </c>
      <c r="D23" s="249">
        <f>D12*1000</f>
        <v>1000</v>
      </c>
      <c r="E23" s="256">
        <f>-C13*1000</f>
        <v>-740</v>
      </c>
      <c r="F23" s="256">
        <f>D13*1000</f>
        <v>680</v>
      </c>
      <c r="G23" s="254">
        <f>-C14*1000</f>
        <v>-1500</v>
      </c>
      <c r="H23" s="254">
        <f>D14*1000</f>
        <v>950</v>
      </c>
      <c r="I23" s="252">
        <f>-C9*1000</f>
        <v>-1700</v>
      </c>
      <c r="J23" s="252">
        <f>D9*1000</f>
        <v>1300</v>
      </c>
      <c r="K23" s="258">
        <f>-C10*1000</f>
        <v>-600</v>
      </c>
      <c r="L23" s="258">
        <f>D10*1000</f>
        <v>600</v>
      </c>
      <c r="M23" s="102"/>
      <c r="N23" s="14"/>
      <c r="O23" s="14"/>
      <c r="P23" s="14"/>
      <c r="Q23" s="14"/>
      <c r="S23" s="26"/>
      <c r="T23" s="111"/>
      <c r="U23" s="242" t="e">
        <f>C10-#REF!</f>
        <v>#REF!</v>
      </c>
      <c r="V23" s="242" t="e">
        <f>D10-#REF!</f>
        <v>#REF!</v>
      </c>
      <c r="W23" s="242" t="e">
        <f>E10-#REF!</f>
        <v>#REF!</v>
      </c>
      <c r="X23" s="242" t="e">
        <f>F10-#REF!</f>
        <v>#REF!</v>
      </c>
      <c r="Y23" s="242" t="e">
        <f>G10-#REF!</f>
        <v>#REF!</v>
      </c>
      <c r="Z23" s="242" t="e">
        <f>H10-#REF!</f>
        <v>#REF!</v>
      </c>
      <c r="AA23" s="242" t="e">
        <f>I10-#REF!</f>
        <v>#REF!</v>
      </c>
      <c r="AB23" s="242" t="e">
        <f>J10-#REF!</f>
        <v>#REF!</v>
      </c>
      <c r="AC23" s="242" t="e">
        <f>K10-#REF!</f>
        <v>#REF!</v>
      </c>
      <c r="AD23" s="242" t="e">
        <f>L10-#REF!</f>
        <v>#REF!</v>
      </c>
      <c r="AE23" s="242" t="e">
        <f>M10-#REF!</f>
        <v>#REF!</v>
      </c>
      <c r="AF23" s="242" t="e">
        <f>N10-#REF!</f>
        <v>#REF!</v>
      </c>
      <c r="AG23" s="242" t="e">
        <f>O10-#REF!</f>
        <v>#REF!</v>
      </c>
      <c r="AH23" s="242" t="e">
        <f>P10-#REF!</f>
        <v>#REF!</v>
      </c>
      <c r="AI23" s="242" t="e">
        <f>Q10-#REF!</f>
        <v>#REF!</v>
      </c>
      <c r="AJ23" s="14"/>
      <c r="AK23" s="37"/>
      <c r="AL23" s="37"/>
      <c r="AM23" s="37"/>
      <c r="AN23" s="37"/>
      <c r="AO23" s="37"/>
      <c r="AP23" s="37"/>
      <c r="AQ23" s="37"/>
      <c r="AR23" s="37"/>
      <c r="AS23" s="37"/>
    </row>
    <row r="24" spans="1:45">
      <c r="A24" s="26"/>
      <c r="B24" s="104">
        <v>2012</v>
      </c>
      <c r="C24" s="249">
        <f>E12*1000</f>
        <v>1000</v>
      </c>
      <c r="D24" s="249">
        <f>F12*1000</f>
        <v>1000</v>
      </c>
      <c r="E24" s="256">
        <f>-E13*1000</f>
        <v>-740</v>
      </c>
      <c r="F24" s="256">
        <f>F13*1000</f>
        <v>680</v>
      </c>
      <c r="G24" s="254">
        <f>-E14*1000</f>
        <v>-1640</v>
      </c>
      <c r="H24" s="254">
        <f>F14*1000</f>
        <v>1500</v>
      </c>
      <c r="I24" s="252">
        <f>-E9*1000</f>
        <v>-1700</v>
      </c>
      <c r="J24" s="252">
        <f>F9*1000</f>
        <v>1300</v>
      </c>
      <c r="K24" s="258">
        <f>-E10*1000</f>
        <v>-585</v>
      </c>
      <c r="L24" s="258">
        <f>F10*1000</f>
        <v>600</v>
      </c>
      <c r="M24" s="26"/>
      <c r="N24" s="14"/>
      <c r="O24" s="14"/>
      <c r="P24" s="14"/>
      <c r="Q24" s="14"/>
      <c r="S24" s="26"/>
      <c r="T24" s="111"/>
      <c r="U24" s="242"/>
      <c r="V24" s="242"/>
      <c r="W24" s="242"/>
      <c r="X24" s="242"/>
      <c r="Y24" s="242"/>
      <c r="Z24" s="242"/>
      <c r="AA24" s="242"/>
      <c r="AB24" s="242"/>
      <c r="AC24" s="242"/>
      <c r="AD24" s="242"/>
      <c r="AE24" s="242"/>
      <c r="AF24" s="242"/>
      <c r="AG24" s="242"/>
      <c r="AH24" s="242"/>
      <c r="AI24" s="242"/>
      <c r="AJ24" s="14"/>
      <c r="AK24" s="37"/>
      <c r="AL24" s="37"/>
      <c r="AM24" s="37"/>
      <c r="AN24" s="37"/>
      <c r="AO24" s="37"/>
      <c r="AP24" s="37"/>
      <c r="AQ24" s="37"/>
      <c r="AR24" s="37"/>
      <c r="AS24" s="37"/>
    </row>
    <row r="25" spans="1:45">
      <c r="A25" s="26"/>
      <c r="B25" s="104">
        <v>2015</v>
      </c>
      <c r="C25" s="250">
        <f>-I12*1000</f>
        <v>-1654.6666666666665</v>
      </c>
      <c r="D25" s="250">
        <f>J12*1000</f>
        <v>1654.6666666666665</v>
      </c>
      <c r="E25" s="256">
        <v>-740</v>
      </c>
      <c r="F25" s="256">
        <v>680</v>
      </c>
      <c r="G25" s="254">
        <f>-I14*1000</f>
        <v>-1640</v>
      </c>
      <c r="H25" s="254">
        <f>J14*1000</f>
        <v>1500</v>
      </c>
      <c r="I25" s="252">
        <v>-1700</v>
      </c>
      <c r="J25" s="252">
        <v>1300</v>
      </c>
      <c r="K25" s="258">
        <v>-600</v>
      </c>
      <c r="L25" s="258">
        <v>600</v>
      </c>
      <c r="M25" s="14"/>
      <c r="N25" s="14"/>
      <c r="O25" s="14"/>
      <c r="P25" s="14"/>
      <c r="Q25" s="14"/>
      <c r="S25" s="26"/>
      <c r="T25" s="111"/>
      <c r="U25" s="242" t="e">
        <f>C11-#REF!</f>
        <v>#REF!</v>
      </c>
      <c r="V25" s="242" t="e">
        <f>D11-#REF!</f>
        <v>#REF!</v>
      </c>
      <c r="W25" s="242" t="e">
        <f>E11-#REF!</f>
        <v>#REF!</v>
      </c>
      <c r="X25" s="242" t="e">
        <f>F11-#REF!</f>
        <v>#REF!</v>
      </c>
      <c r="Y25" s="242" t="e">
        <f>G11-#REF!</f>
        <v>#REF!</v>
      </c>
      <c r="Z25" s="242" t="e">
        <f>H11-#REF!</f>
        <v>#REF!</v>
      </c>
      <c r="AA25" s="242" t="e">
        <f>I11-#REF!</f>
        <v>#REF!</v>
      </c>
      <c r="AB25" s="242" t="e">
        <f>J11-#REF!</f>
        <v>#REF!</v>
      </c>
      <c r="AC25" s="242" t="e">
        <f>K11-#REF!</f>
        <v>#REF!</v>
      </c>
      <c r="AD25" s="242" t="e">
        <f>L11-#REF!</f>
        <v>#REF!</v>
      </c>
      <c r="AE25" s="242" t="e">
        <f>M11-#REF!</f>
        <v>#REF!</v>
      </c>
      <c r="AF25" s="242" t="e">
        <f>N11-#REF!</f>
        <v>#REF!</v>
      </c>
      <c r="AG25" s="242" t="e">
        <f>O11-#REF!</f>
        <v>#REF!</v>
      </c>
      <c r="AH25" s="242" t="e">
        <f>P11-#REF!</f>
        <v>#REF!</v>
      </c>
      <c r="AI25" s="242" t="e">
        <f>Q11-#REF!</f>
        <v>#REF!</v>
      </c>
      <c r="AJ25" s="14"/>
      <c r="AK25" s="37"/>
      <c r="AL25" s="37"/>
      <c r="AM25" s="37"/>
      <c r="AN25" s="37"/>
      <c r="AO25" s="37"/>
      <c r="AP25" s="37"/>
      <c r="AQ25" s="37"/>
      <c r="AR25" s="37"/>
      <c r="AS25" s="37"/>
    </row>
    <row r="26" spans="1:45" ht="13.5" thickBot="1">
      <c r="A26" s="26"/>
      <c r="B26" s="14"/>
      <c r="C26" s="14"/>
      <c r="D26" s="14"/>
      <c r="E26" s="14"/>
      <c r="F26" s="14"/>
      <c r="G26" s="14"/>
      <c r="H26" s="14"/>
      <c r="I26" s="14"/>
      <c r="J26" s="14"/>
      <c r="K26" s="14"/>
      <c r="L26" s="14"/>
      <c r="M26" s="101"/>
      <c r="N26" s="14"/>
      <c r="O26" s="14"/>
      <c r="P26" s="14"/>
      <c r="Q26" s="14"/>
      <c r="S26" s="26"/>
      <c r="T26" s="14"/>
      <c r="U26" s="242" t="e">
        <f>C12-#REF!</f>
        <v>#REF!</v>
      </c>
      <c r="V26" s="242" t="e">
        <f>D12-#REF!</f>
        <v>#REF!</v>
      </c>
      <c r="W26" s="242" t="e">
        <f>E12-#REF!</f>
        <v>#REF!</v>
      </c>
      <c r="X26" s="242" t="e">
        <f>F12-#REF!</f>
        <v>#REF!</v>
      </c>
      <c r="Y26" s="242" t="e">
        <f>G12-#REF!</f>
        <v>#REF!</v>
      </c>
      <c r="Z26" s="242" t="e">
        <f>H12-#REF!</f>
        <v>#REF!</v>
      </c>
      <c r="AA26" s="242" t="e">
        <f>I12-#REF!</f>
        <v>#REF!</v>
      </c>
      <c r="AB26" s="242" t="e">
        <f>J12-#REF!</f>
        <v>#REF!</v>
      </c>
      <c r="AC26" s="242" t="e">
        <f>K12-#REF!</f>
        <v>#REF!</v>
      </c>
      <c r="AD26" s="242" t="e">
        <f>L12-#REF!</f>
        <v>#REF!</v>
      </c>
      <c r="AE26" s="242" t="e">
        <f>M12-#REF!</f>
        <v>#REF!</v>
      </c>
      <c r="AF26" s="242" t="e">
        <f>N12-#REF!</f>
        <v>#REF!</v>
      </c>
      <c r="AG26" s="242" t="e">
        <f>O12-#REF!</f>
        <v>#REF!</v>
      </c>
      <c r="AH26" s="242" t="e">
        <f>P12-#REF!</f>
        <v>#REF!</v>
      </c>
      <c r="AI26" s="242" t="e">
        <f>Q12-#REF!</f>
        <v>#REF!</v>
      </c>
      <c r="AJ26" s="14"/>
      <c r="AK26" s="37"/>
      <c r="AL26" s="37"/>
      <c r="AM26" s="37"/>
      <c r="AN26" s="37"/>
      <c r="AO26" s="37"/>
      <c r="AP26" s="37"/>
      <c r="AQ26" s="37"/>
      <c r="AR26" s="37"/>
      <c r="AS26" s="37"/>
    </row>
    <row r="27" spans="1:45" ht="13.5" thickBot="1">
      <c r="A27" s="26"/>
      <c r="B27" s="104" t="s">
        <v>73</v>
      </c>
      <c r="C27" s="108"/>
      <c r="D27" s="108"/>
      <c r="E27" s="109"/>
      <c r="F27" s="109"/>
      <c r="G27" s="109"/>
      <c r="H27" s="109"/>
      <c r="I27" s="109"/>
      <c r="J27" s="109"/>
      <c r="K27" s="109"/>
      <c r="L27" s="110"/>
      <c r="M27" s="14"/>
      <c r="N27" s="191" t="s">
        <v>53</v>
      </c>
      <c r="O27" s="192" t="s">
        <v>54</v>
      </c>
      <c r="P27" s="193" t="s">
        <v>55</v>
      </c>
      <c r="Q27" s="14"/>
      <c r="S27" s="26"/>
      <c r="T27" s="111"/>
      <c r="U27" s="242" t="e">
        <f>C13-#REF!</f>
        <v>#REF!</v>
      </c>
      <c r="V27" s="242" t="e">
        <f>D13-#REF!</f>
        <v>#REF!</v>
      </c>
      <c r="W27" s="242" t="e">
        <f>E13-#REF!</f>
        <v>#REF!</v>
      </c>
      <c r="X27" s="242" t="e">
        <f>F13-#REF!</f>
        <v>#REF!</v>
      </c>
      <c r="Y27" s="242" t="e">
        <f>G13-#REF!</f>
        <v>#REF!</v>
      </c>
      <c r="Z27" s="242" t="e">
        <f>H13-#REF!</f>
        <v>#REF!</v>
      </c>
      <c r="AA27" s="242" t="e">
        <f>I13-#REF!</f>
        <v>#REF!</v>
      </c>
      <c r="AB27" s="242" t="e">
        <f>J13-#REF!</f>
        <v>#REF!</v>
      </c>
      <c r="AC27" s="242" t="e">
        <f>K13-#REF!</f>
        <v>#REF!</v>
      </c>
      <c r="AD27" s="242" t="e">
        <f>L13-#REF!</f>
        <v>#REF!</v>
      </c>
      <c r="AE27" s="242" t="e">
        <f>M13-#REF!</f>
        <v>#REF!</v>
      </c>
      <c r="AF27" s="242" t="e">
        <f>N13-#REF!</f>
        <v>#REF!</v>
      </c>
      <c r="AG27" s="242" t="e">
        <f>O13-#REF!</f>
        <v>#REF!</v>
      </c>
      <c r="AH27" s="242" t="e">
        <f>P13-#REF!</f>
        <v>#REF!</v>
      </c>
      <c r="AI27" s="242" t="e">
        <f>Q13-#REF!</f>
        <v>#REF!</v>
      </c>
      <c r="AJ27" s="14"/>
      <c r="AK27" s="37"/>
      <c r="AL27" s="37"/>
      <c r="AM27" s="37"/>
      <c r="AN27" s="37"/>
      <c r="AO27" s="37"/>
      <c r="AP27" s="37"/>
      <c r="AQ27" s="37"/>
      <c r="AR27" s="37"/>
      <c r="AS27" s="37"/>
    </row>
    <row r="28" spans="1:45" ht="45.75">
      <c r="A28" s="26"/>
      <c r="B28" s="244"/>
      <c r="C28" s="248" t="s">
        <v>199</v>
      </c>
      <c r="D28" s="248" t="s">
        <v>200</v>
      </c>
      <c r="E28" s="255" t="s">
        <v>201</v>
      </c>
      <c r="F28" s="255" t="s">
        <v>202</v>
      </c>
      <c r="G28" s="253" t="s">
        <v>203</v>
      </c>
      <c r="H28" s="253" t="s">
        <v>204</v>
      </c>
      <c r="I28" s="251" t="s">
        <v>205</v>
      </c>
      <c r="J28" s="251" t="s">
        <v>206</v>
      </c>
      <c r="K28" s="257" t="s">
        <v>207</v>
      </c>
      <c r="L28" s="257" t="s">
        <v>208</v>
      </c>
      <c r="M28" s="14"/>
      <c r="N28" s="245"/>
      <c r="O28" s="246"/>
      <c r="P28" s="247"/>
      <c r="Q28" s="14"/>
      <c r="S28" s="26"/>
      <c r="T28" s="111"/>
      <c r="U28" s="242"/>
      <c r="V28" s="242"/>
      <c r="W28" s="242"/>
      <c r="X28" s="242"/>
      <c r="Y28" s="242"/>
      <c r="Z28" s="242"/>
      <c r="AA28" s="242"/>
      <c r="AB28" s="242"/>
      <c r="AC28" s="242"/>
      <c r="AD28" s="242"/>
      <c r="AE28" s="242"/>
      <c r="AF28" s="242"/>
      <c r="AG28" s="242"/>
      <c r="AH28" s="242"/>
      <c r="AI28" s="242"/>
      <c r="AJ28" s="14"/>
      <c r="AK28" s="37"/>
      <c r="AL28" s="37"/>
      <c r="AM28" s="37"/>
      <c r="AN28" s="37"/>
      <c r="AO28" s="37"/>
      <c r="AP28" s="37"/>
      <c r="AQ28" s="37"/>
      <c r="AR28" s="37"/>
      <c r="AS28" s="37"/>
    </row>
    <row r="29" spans="1:45">
      <c r="A29" s="26"/>
      <c r="B29" s="244"/>
      <c r="C29" s="248" t="str">
        <f>C21</f>
        <v>Export</v>
      </c>
      <c r="D29" s="248" t="str">
        <f t="shared" ref="D29:L29" si="1">D21</f>
        <v>Import</v>
      </c>
      <c r="E29" s="255" t="str">
        <f t="shared" si="1"/>
        <v>Eksport</v>
      </c>
      <c r="F29" s="255" t="str">
        <f t="shared" si="1"/>
        <v>Import</v>
      </c>
      <c r="G29" s="253" t="str">
        <f t="shared" si="1"/>
        <v>Eksport</v>
      </c>
      <c r="H29" s="253" t="str">
        <f t="shared" si="1"/>
        <v>Import</v>
      </c>
      <c r="I29" s="251" t="str">
        <f t="shared" si="1"/>
        <v>Eksport</v>
      </c>
      <c r="J29" s="251" t="str">
        <f t="shared" si="1"/>
        <v>Import</v>
      </c>
      <c r="K29" s="257" t="str">
        <f t="shared" si="1"/>
        <v>Eksport</v>
      </c>
      <c r="L29" s="257" t="str">
        <f t="shared" si="1"/>
        <v>Import</v>
      </c>
      <c r="M29" s="14"/>
      <c r="N29" s="245"/>
      <c r="O29" s="246"/>
      <c r="P29" s="247"/>
      <c r="Q29" s="14"/>
      <c r="S29" s="26"/>
      <c r="T29" s="111"/>
      <c r="U29" s="242"/>
      <c r="V29" s="242"/>
      <c r="W29" s="242"/>
      <c r="X29" s="242"/>
      <c r="Y29" s="242"/>
      <c r="Z29" s="242"/>
      <c r="AA29" s="242"/>
      <c r="AB29" s="242"/>
      <c r="AC29" s="242"/>
      <c r="AD29" s="242"/>
      <c r="AE29" s="242"/>
      <c r="AF29" s="242"/>
      <c r="AG29" s="242"/>
      <c r="AH29" s="242"/>
      <c r="AI29" s="242"/>
      <c r="AJ29" s="14"/>
      <c r="AK29" s="37"/>
      <c r="AL29" s="37"/>
      <c r="AM29" s="37"/>
      <c r="AN29" s="37"/>
      <c r="AO29" s="37"/>
      <c r="AP29" s="37"/>
      <c r="AQ29" s="37"/>
      <c r="AR29" s="37"/>
      <c r="AS29" s="37"/>
    </row>
    <row r="30" spans="1:45">
      <c r="A30" s="26"/>
      <c r="B30" s="103"/>
      <c r="C30" s="283" t="s">
        <v>72</v>
      </c>
      <c r="D30" s="283" t="s">
        <v>72</v>
      </c>
      <c r="E30" s="278" t="s">
        <v>72</v>
      </c>
      <c r="F30" s="278" t="s">
        <v>72</v>
      </c>
      <c r="G30" s="273" t="s">
        <v>72</v>
      </c>
      <c r="H30" s="273" t="s">
        <v>72</v>
      </c>
      <c r="I30" s="268" t="s">
        <v>72</v>
      </c>
      <c r="J30" s="268" t="s">
        <v>72</v>
      </c>
      <c r="K30" s="259" t="s">
        <v>72</v>
      </c>
      <c r="L30" s="259" t="s">
        <v>72</v>
      </c>
      <c r="M30" s="14"/>
      <c r="N30" s="194" t="s">
        <v>178</v>
      </c>
      <c r="O30" s="194"/>
      <c r="P30" s="195"/>
      <c r="Q30" s="14"/>
      <c r="S30" s="26"/>
      <c r="T30" s="103"/>
      <c r="U30" s="242" t="e">
        <f>C14-#REF!</f>
        <v>#REF!</v>
      </c>
      <c r="V30" s="242" t="e">
        <f>D14-#REF!</f>
        <v>#REF!</v>
      </c>
      <c r="W30" s="242" t="e">
        <f>E14-#REF!</f>
        <v>#REF!</v>
      </c>
      <c r="X30" s="242" t="e">
        <f>F14-#REF!</f>
        <v>#REF!</v>
      </c>
      <c r="Y30" s="242" t="e">
        <f>G14-#REF!</f>
        <v>#REF!</v>
      </c>
      <c r="Z30" s="242" t="e">
        <f>H14-#REF!</f>
        <v>#REF!</v>
      </c>
      <c r="AA30" s="242" t="e">
        <f>I14-#REF!</f>
        <v>#REF!</v>
      </c>
      <c r="AB30" s="242" t="e">
        <f>J14-#REF!</f>
        <v>#REF!</v>
      </c>
      <c r="AC30" s="242" t="e">
        <f>K14-#REF!</f>
        <v>#REF!</v>
      </c>
      <c r="AD30" s="242" t="e">
        <f>L14-#REF!</f>
        <v>#REF!</v>
      </c>
      <c r="AE30" s="242" t="e">
        <f>M14-#REF!</f>
        <v>#REF!</v>
      </c>
      <c r="AF30" s="242" t="e">
        <f>N14-#REF!</f>
        <v>#REF!</v>
      </c>
      <c r="AG30" s="242" t="e">
        <f>O14-#REF!</f>
        <v>#REF!</v>
      </c>
      <c r="AH30" s="242" t="e">
        <f>P14-#REF!</f>
        <v>#REF!</v>
      </c>
      <c r="AI30" s="242" t="e">
        <f>Q14-#REF!</f>
        <v>#REF!</v>
      </c>
      <c r="AJ30" s="14"/>
      <c r="AK30" s="37"/>
      <c r="AL30" s="37"/>
      <c r="AM30" s="37"/>
      <c r="AN30" s="37"/>
      <c r="AO30" s="37"/>
      <c r="AP30" s="37"/>
      <c r="AQ30" s="37"/>
      <c r="AR30" s="37"/>
      <c r="AS30" s="37"/>
    </row>
    <row r="31" spans="1:45">
      <c r="A31" s="26"/>
      <c r="B31" s="104">
        <v>2010</v>
      </c>
      <c r="C31" s="284">
        <v>-916.78730448681358</v>
      </c>
      <c r="D31" s="284">
        <v>924.25733531225023</v>
      </c>
      <c r="E31" s="279">
        <v>-295.51341477337593</v>
      </c>
      <c r="F31" s="279">
        <v>271.7745176389999</v>
      </c>
      <c r="G31" s="274">
        <v>-1144.9309281881494</v>
      </c>
      <c r="H31" s="274">
        <v>861.51501312935261</v>
      </c>
      <c r="I31" s="269">
        <v>-1443.9672337024774</v>
      </c>
      <c r="J31" s="269">
        <v>1140.8282909007878</v>
      </c>
      <c r="K31" s="260">
        <v>-487.76344331544698</v>
      </c>
      <c r="L31" s="261">
        <v>492.0139285306542</v>
      </c>
      <c r="M31" s="14"/>
      <c r="N31" s="196">
        <f t="shared" ref="N31:N36" si="2">B31</f>
        <v>2010</v>
      </c>
      <c r="O31" s="197" t="s">
        <v>179</v>
      </c>
      <c r="P31" s="198" t="s">
        <v>186</v>
      </c>
      <c r="Q31" s="26"/>
      <c r="R31" s="14"/>
      <c r="S31" s="26"/>
      <c r="T31" s="111"/>
      <c r="U31" s="242" t="e">
        <f>C15-#REF!</f>
        <v>#REF!</v>
      </c>
      <c r="V31" s="242" t="e">
        <f>D15-#REF!</f>
        <v>#REF!</v>
      </c>
      <c r="W31" s="242" t="e">
        <f>E15-#REF!</f>
        <v>#REF!</v>
      </c>
      <c r="X31" s="242" t="e">
        <f>F15-#REF!</f>
        <v>#REF!</v>
      </c>
      <c r="Y31" s="242" t="e">
        <f>G15-#REF!</f>
        <v>#REF!</v>
      </c>
      <c r="Z31" s="242" t="e">
        <f>H15-#REF!</f>
        <v>#REF!</v>
      </c>
      <c r="AA31" s="242" t="e">
        <f>I15-#REF!</f>
        <v>#REF!</v>
      </c>
      <c r="AB31" s="242" t="e">
        <f>J15-#REF!</f>
        <v>#REF!</v>
      </c>
      <c r="AC31" s="242" t="e">
        <f>K15-#REF!</f>
        <v>#REF!</v>
      </c>
      <c r="AD31" s="242" t="e">
        <f>L15-#REF!</f>
        <v>#REF!</v>
      </c>
      <c r="AE31" s="242" t="e">
        <f>M15-#REF!</f>
        <v>#REF!</v>
      </c>
      <c r="AF31" s="242" t="e">
        <f>N15-#REF!</f>
        <v>#REF!</v>
      </c>
      <c r="AG31" s="242" t="e">
        <f>O15-#REF!</f>
        <v>#REF!</v>
      </c>
      <c r="AH31" s="242" t="e">
        <f>P15-#REF!</f>
        <v>#REF!</v>
      </c>
      <c r="AI31" s="242" t="e">
        <f>Q15-#REF!</f>
        <v>#REF!</v>
      </c>
      <c r="AJ31" s="14"/>
      <c r="AK31" s="37"/>
      <c r="AL31" s="37"/>
      <c r="AM31" s="37"/>
      <c r="AN31" s="37"/>
      <c r="AO31" s="37"/>
      <c r="AP31" s="37"/>
      <c r="AQ31" s="37"/>
      <c r="AR31" s="37"/>
      <c r="AS31" s="37"/>
    </row>
    <row r="32" spans="1:45">
      <c r="A32" s="26"/>
      <c r="B32" s="104">
        <v>2011</v>
      </c>
      <c r="C32" s="284">
        <v>-910.57077625570776</v>
      </c>
      <c r="D32" s="284">
        <v>897.69977168949777</v>
      </c>
      <c r="E32" s="279">
        <v>-506.58966894977169</v>
      </c>
      <c r="F32" s="279">
        <v>545.93607305936075</v>
      </c>
      <c r="G32" s="274">
        <v>-760.05125570776261</v>
      </c>
      <c r="H32" s="274">
        <v>721.26312785388131</v>
      </c>
      <c r="I32" s="269">
        <v>-809.29280983916749</v>
      </c>
      <c r="J32" s="269">
        <v>1266.8401135288552</v>
      </c>
      <c r="K32" s="260">
        <v>-576.79754020813618</v>
      </c>
      <c r="L32" s="261">
        <v>211.73131504257333</v>
      </c>
      <c r="M32" s="14"/>
      <c r="N32" s="196">
        <f t="shared" si="2"/>
        <v>2011</v>
      </c>
      <c r="O32" s="164" t="s">
        <v>180</v>
      </c>
      <c r="P32" s="164" t="s">
        <v>185</v>
      </c>
      <c r="Q32" s="14"/>
      <c r="R32" s="14"/>
      <c r="S32" s="26"/>
      <c r="T32" s="111"/>
      <c r="U32" s="242" t="e">
        <f>C16-#REF!</f>
        <v>#REF!</v>
      </c>
      <c r="V32" s="242" t="e">
        <f>D16-#REF!</f>
        <v>#REF!</v>
      </c>
      <c r="W32" s="242" t="e">
        <f>E16-#REF!</f>
        <v>#REF!</v>
      </c>
      <c r="X32" s="242" t="e">
        <f>F16-#REF!</f>
        <v>#REF!</v>
      </c>
      <c r="Y32" s="242" t="e">
        <f>G16-#REF!</f>
        <v>#REF!</v>
      </c>
      <c r="Z32" s="242" t="e">
        <f>H16-#REF!</f>
        <v>#REF!</v>
      </c>
      <c r="AA32" s="242" t="e">
        <f>I16-#REF!</f>
        <v>#REF!</v>
      </c>
      <c r="AB32" s="242" t="e">
        <f>J16-#REF!</f>
        <v>#REF!</v>
      </c>
      <c r="AC32" s="242" t="e">
        <f>K16-#REF!</f>
        <v>#REF!</v>
      </c>
      <c r="AD32" s="242" t="e">
        <f>L16-#REF!</f>
        <v>#REF!</v>
      </c>
      <c r="AE32" s="242" t="e">
        <f>M16-#REF!</f>
        <v>#REF!</v>
      </c>
      <c r="AF32" s="242" t="e">
        <f>N16-#REF!</f>
        <v>#REF!</v>
      </c>
      <c r="AG32" s="242" t="e">
        <f>O16-#REF!</f>
        <v>#REF!</v>
      </c>
      <c r="AH32" s="242" t="e">
        <f>P16-#REF!</f>
        <v>#REF!</v>
      </c>
      <c r="AI32" s="242" t="e">
        <f>Q16-#REF!</f>
        <v>#REF!</v>
      </c>
      <c r="AJ32" s="14"/>
      <c r="AK32" s="37"/>
      <c r="AL32" s="37"/>
      <c r="AM32" s="37"/>
      <c r="AN32" s="37"/>
      <c r="AO32" s="37"/>
      <c r="AP32" s="37"/>
      <c r="AQ32" s="37"/>
      <c r="AR32" s="37"/>
      <c r="AS32" s="37"/>
    </row>
    <row r="33" spans="1:45">
      <c r="A33" s="26"/>
      <c r="B33" s="104">
        <v>2012</v>
      </c>
      <c r="C33" s="284">
        <v>-876.57837652700084</v>
      </c>
      <c r="D33" s="284">
        <v>857.1480762644137</v>
      </c>
      <c r="E33" s="279">
        <v>-625.46477908437032</v>
      </c>
      <c r="F33" s="279">
        <v>633.52894166000681</v>
      </c>
      <c r="G33" s="274">
        <v>-792.25596529284167</v>
      </c>
      <c r="H33" s="274">
        <v>859.17342162347302</v>
      </c>
      <c r="I33" s="269">
        <v>-1479.2278798949651</v>
      </c>
      <c r="J33" s="269">
        <v>1236.5281424820184</v>
      </c>
      <c r="K33" s="260">
        <v>-543.15960726110291</v>
      </c>
      <c r="L33" s="261">
        <v>561.36545267724625</v>
      </c>
      <c r="M33" s="102"/>
      <c r="N33" s="196">
        <f t="shared" si="2"/>
        <v>2012</v>
      </c>
      <c r="O33" s="164" t="s">
        <v>181</v>
      </c>
      <c r="P33" s="198" t="s">
        <v>186</v>
      </c>
      <c r="Q33" s="14"/>
      <c r="R33" s="14"/>
      <c r="S33" s="26"/>
      <c r="T33" s="111"/>
      <c r="U33" s="242" t="e">
        <f>C17-#REF!</f>
        <v>#REF!</v>
      </c>
      <c r="V33" s="242" t="e">
        <f>D17-#REF!</f>
        <v>#REF!</v>
      </c>
      <c r="W33" s="242" t="e">
        <f>E17-#REF!</f>
        <v>#REF!</v>
      </c>
      <c r="X33" s="242" t="e">
        <f>F17-#REF!</f>
        <v>#REF!</v>
      </c>
      <c r="Y33" s="242" t="e">
        <f>G17-#REF!</f>
        <v>#REF!</v>
      </c>
      <c r="Z33" s="242" t="e">
        <f>H17-#REF!</f>
        <v>#REF!</v>
      </c>
      <c r="AA33" s="242" t="e">
        <f>I17-#REF!</f>
        <v>#REF!</v>
      </c>
      <c r="AB33" s="242" t="e">
        <f>J17-#REF!</f>
        <v>#REF!</v>
      </c>
      <c r="AC33" s="242" t="e">
        <f>K17-#REF!</f>
        <v>#REF!</v>
      </c>
      <c r="AD33" s="242" t="e">
        <f>L17-#REF!</f>
        <v>#REF!</v>
      </c>
      <c r="AE33" s="242" t="e">
        <f>M17-#REF!</f>
        <v>#REF!</v>
      </c>
      <c r="AF33" s="242" t="e">
        <f>N17-#REF!</f>
        <v>#REF!</v>
      </c>
      <c r="AG33" s="242" t="e">
        <f>O17-#REF!</f>
        <v>#REF!</v>
      </c>
      <c r="AH33" s="242" t="e">
        <f>P17-#REF!</f>
        <v>#REF!</v>
      </c>
      <c r="AI33" s="242" t="e">
        <f>Q17-#REF!</f>
        <v>#REF!</v>
      </c>
      <c r="AJ33" s="14"/>
      <c r="AK33" s="37"/>
      <c r="AL33" s="37"/>
      <c r="AM33" s="37"/>
      <c r="AN33" s="37"/>
      <c r="AO33" s="37"/>
      <c r="AP33" s="37"/>
      <c r="AQ33" s="37"/>
      <c r="AR33" s="37"/>
      <c r="AS33" s="37"/>
    </row>
    <row r="34" spans="1:45">
      <c r="A34" s="26"/>
      <c r="B34" s="104">
        <v>2013</v>
      </c>
      <c r="C34" s="284">
        <v>-870.50519465692435</v>
      </c>
      <c r="D34" s="284">
        <v>833.74357803402211</v>
      </c>
      <c r="E34" s="279">
        <v>-494.30174677474599</v>
      </c>
      <c r="F34" s="279">
        <v>565.06793012901016</v>
      </c>
      <c r="G34" s="274">
        <v>-636.55440118735021</v>
      </c>
      <c r="H34" s="274">
        <v>899.26932298207555</v>
      </c>
      <c r="I34" s="269">
        <v>-1215.524717433497</v>
      </c>
      <c r="J34" s="269">
        <v>1120.812878182441</v>
      </c>
      <c r="K34" s="260">
        <v>-553.30117593332568</v>
      </c>
      <c r="L34" s="261">
        <v>567.46546409407472</v>
      </c>
      <c r="M34" s="14"/>
      <c r="N34" s="196">
        <f t="shared" si="2"/>
        <v>2013</v>
      </c>
      <c r="O34" s="164" t="s">
        <v>182</v>
      </c>
      <c r="P34" s="198" t="s">
        <v>186</v>
      </c>
      <c r="Q34" s="14"/>
      <c r="R34" s="14"/>
      <c r="S34" s="26"/>
      <c r="T34" s="111"/>
      <c r="U34" s="242"/>
      <c r="V34" s="242"/>
      <c r="W34" s="228"/>
      <c r="X34" s="228"/>
      <c r="Y34" s="228"/>
      <c r="Z34" s="228"/>
      <c r="AA34" s="228"/>
      <c r="AB34" s="228"/>
      <c r="AC34" s="228"/>
      <c r="AD34" s="228"/>
      <c r="AE34" s="14"/>
      <c r="AF34" s="229"/>
      <c r="AG34" s="164"/>
      <c r="AH34" s="164"/>
      <c r="AI34" s="14"/>
      <c r="AJ34" s="14"/>
      <c r="AK34" s="37"/>
      <c r="AL34" s="37"/>
      <c r="AM34" s="37"/>
      <c r="AN34" s="37"/>
      <c r="AO34" s="37"/>
      <c r="AP34" s="37"/>
      <c r="AQ34" s="37"/>
      <c r="AR34" s="37"/>
      <c r="AS34" s="37"/>
    </row>
    <row r="35" spans="1:45">
      <c r="A35" s="26"/>
      <c r="B35" s="104">
        <v>2014</v>
      </c>
      <c r="C35" s="284">
        <v>-852.65022831050226</v>
      </c>
      <c r="D35" s="284">
        <v>807.28150684931506</v>
      </c>
      <c r="E35" s="279">
        <v>-521.16518264840181</v>
      </c>
      <c r="F35" s="279">
        <v>559.01484018264841</v>
      </c>
      <c r="G35" s="274">
        <v>-510.77625570776257</v>
      </c>
      <c r="H35" s="274">
        <v>901.05479452054794</v>
      </c>
      <c r="I35" s="269">
        <v>-1390.1416666666667</v>
      </c>
      <c r="J35" s="269">
        <v>1174.0810502283105</v>
      </c>
      <c r="K35" s="260">
        <v>-558.10616438356169</v>
      </c>
      <c r="L35" s="261">
        <v>572.39726027397262</v>
      </c>
      <c r="M35" s="100"/>
      <c r="N35" s="196">
        <f t="shared" si="2"/>
        <v>2014</v>
      </c>
      <c r="O35" s="164" t="s">
        <v>183</v>
      </c>
      <c r="P35" s="164" t="s">
        <v>185</v>
      </c>
      <c r="Q35" s="14"/>
      <c r="R35" s="14"/>
      <c r="S35" s="26"/>
      <c r="T35" s="111"/>
      <c r="U35" s="242"/>
      <c r="V35" s="242"/>
      <c r="W35" s="228"/>
      <c r="X35" s="228"/>
      <c r="Y35" s="228"/>
      <c r="Z35" s="228"/>
      <c r="AA35" s="228"/>
      <c r="AB35" s="228"/>
      <c r="AC35" s="228"/>
      <c r="AD35" s="228"/>
      <c r="AE35" s="14"/>
      <c r="AF35" s="229"/>
      <c r="AG35" s="164"/>
      <c r="AH35" s="164"/>
      <c r="AI35" s="14"/>
      <c r="AJ35" s="14"/>
      <c r="AK35" s="37"/>
      <c r="AL35" s="37"/>
      <c r="AM35" s="37"/>
      <c r="AN35" s="37"/>
      <c r="AO35" s="37"/>
      <c r="AP35" s="37"/>
      <c r="AQ35" s="37"/>
      <c r="AR35" s="37"/>
      <c r="AS35" s="37"/>
    </row>
    <row r="36" spans="1:45" ht="13.5" thickBot="1">
      <c r="A36" s="26"/>
      <c r="B36" s="104">
        <v>2015</v>
      </c>
      <c r="C36" s="285">
        <v>-1406.1998924586637</v>
      </c>
      <c r="D36" s="285">
        <v>1318.7553434601425</v>
      </c>
      <c r="E36" s="280">
        <v>-515.83868799569836</v>
      </c>
      <c r="F36" s="280">
        <v>504.04005914773489</v>
      </c>
      <c r="G36" s="275">
        <v>-273.87417663664473</v>
      </c>
      <c r="H36" s="275">
        <v>761.4410539050948</v>
      </c>
      <c r="I36" s="270">
        <v>-1530.6644710310525</v>
      </c>
      <c r="J36" s="270">
        <v>1235.8247076219923</v>
      </c>
      <c r="K36" s="262">
        <v>-542.18846619169244</v>
      </c>
      <c r="L36" s="263">
        <v>570.1115741363086</v>
      </c>
      <c r="M36" s="101"/>
      <c r="N36" s="196">
        <f t="shared" si="2"/>
        <v>2015</v>
      </c>
      <c r="O36" s="164" t="s">
        <v>184</v>
      </c>
      <c r="P36" s="198" t="s">
        <v>186</v>
      </c>
      <c r="Q36" s="26"/>
      <c r="R36" s="26"/>
      <c r="S36" s="26"/>
      <c r="T36" s="111"/>
      <c r="U36" s="228"/>
      <c r="V36" s="228"/>
      <c r="W36" s="228"/>
      <c r="X36" s="228"/>
      <c r="Y36" s="228"/>
      <c r="Z36" s="228"/>
      <c r="AA36" s="228"/>
      <c r="AB36" s="228"/>
      <c r="AC36" s="228"/>
      <c r="AD36" s="228"/>
      <c r="AE36" s="14"/>
      <c r="AF36" s="229"/>
      <c r="AG36" s="164"/>
      <c r="AH36" s="164"/>
      <c r="AI36" s="26"/>
      <c r="AJ36" s="26"/>
      <c r="AK36" s="37"/>
      <c r="AL36" s="37"/>
      <c r="AM36" s="37"/>
      <c r="AN36" s="37"/>
      <c r="AO36" s="37"/>
      <c r="AP36" s="37"/>
      <c r="AQ36" s="37"/>
      <c r="AR36" s="37"/>
      <c r="AS36" s="37"/>
    </row>
    <row r="37" spans="1:45" ht="45.75">
      <c r="A37" s="26"/>
      <c r="B37" s="107" t="s">
        <v>172</v>
      </c>
      <c r="C37" s="248" t="str">
        <f t="shared" ref="C37:L37" si="3">C20</f>
        <v>DK-Vest til Norge</v>
      </c>
      <c r="D37" s="248" t="str">
        <f t="shared" si="3"/>
        <v>Norge til DK-Vest</v>
      </c>
      <c r="E37" s="255" t="str">
        <f t="shared" si="3"/>
        <v>DK-Vest til Sverige</v>
      </c>
      <c r="F37" s="255" t="str">
        <f t="shared" si="3"/>
        <v>Sverige til DK-Vest</v>
      </c>
      <c r="G37" s="253" t="str">
        <f t="shared" si="3"/>
        <v>DK-Vest til Tyskland</v>
      </c>
      <c r="H37" s="253" t="str">
        <f t="shared" si="3"/>
        <v>Tyskland til DK-Vest</v>
      </c>
      <c r="I37" s="251" t="str">
        <f t="shared" si="3"/>
        <v>DK-Øst til Sverige</v>
      </c>
      <c r="J37" s="251" t="str">
        <f t="shared" si="3"/>
        <v>Sverige til DK-Øst</v>
      </c>
      <c r="K37" s="257" t="str">
        <f t="shared" si="3"/>
        <v>DK-Øst til Tyskland</v>
      </c>
      <c r="L37" s="257" t="str">
        <f t="shared" si="3"/>
        <v>Tyskland til DK-Øst</v>
      </c>
      <c r="M37" s="14"/>
      <c r="N37" s="26"/>
      <c r="O37" s="26"/>
      <c r="P37" s="26"/>
      <c r="Q37" s="26"/>
      <c r="S37" s="26"/>
      <c r="T37" s="227"/>
      <c r="U37" s="227"/>
      <c r="V37" s="227"/>
      <c r="W37" s="227"/>
      <c r="X37" s="227"/>
      <c r="Y37" s="227"/>
      <c r="Z37" s="227"/>
      <c r="AA37" s="227"/>
      <c r="AB37" s="227"/>
      <c r="AC37" s="227"/>
      <c r="AD37" s="227"/>
      <c r="AE37" s="14"/>
      <c r="AF37" s="26"/>
      <c r="AG37" s="26"/>
      <c r="AH37" s="26"/>
      <c r="AI37" s="26"/>
      <c r="AJ37" s="26"/>
      <c r="AK37" s="37"/>
      <c r="AL37" s="37"/>
      <c r="AM37" s="37"/>
      <c r="AN37" s="37"/>
      <c r="AO37" s="37"/>
      <c r="AP37" s="37"/>
      <c r="AQ37" s="37"/>
      <c r="AR37" s="37"/>
      <c r="AS37" s="37"/>
    </row>
    <row r="38" spans="1:45">
      <c r="A38" s="26"/>
      <c r="B38" s="105">
        <v>2010</v>
      </c>
      <c r="C38" s="286">
        <f>C31/C$23</f>
        <v>0.91678730448681356</v>
      </c>
      <c r="D38" s="286">
        <f t="shared" ref="C38:D41" si="4">D31/D$23</f>
        <v>0.92425733531225018</v>
      </c>
      <c r="E38" s="281">
        <f t="shared" ref="E38:F43" si="5">E31/E$25</f>
        <v>0.39934245239645394</v>
      </c>
      <c r="F38" s="281">
        <f t="shared" si="5"/>
        <v>0.39966840829264688</v>
      </c>
      <c r="G38" s="276">
        <f t="shared" ref="G38:H41" si="6">G31/G$23</f>
        <v>0.76328728545876634</v>
      </c>
      <c r="H38" s="276">
        <f t="shared" si="6"/>
        <v>0.90685790855721327</v>
      </c>
      <c r="I38" s="271">
        <f t="shared" ref="I38:L43" si="7">I31/I$25</f>
        <v>0.84939249041322196</v>
      </c>
      <c r="J38" s="271">
        <f t="shared" si="7"/>
        <v>0.87756022376983678</v>
      </c>
      <c r="K38" s="264">
        <f t="shared" si="7"/>
        <v>0.81293907219241168</v>
      </c>
      <c r="L38" s="265">
        <f t="shared" si="7"/>
        <v>0.82002321421775703</v>
      </c>
      <c r="M38" s="14"/>
      <c r="N38" s="14"/>
      <c r="O38" s="14"/>
      <c r="P38" s="14"/>
      <c r="Q38" s="14"/>
      <c r="S38" s="26"/>
      <c r="T38" s="103"/>
      <c r="U38" s="230"/>
      <c r="V38" s="230"/>
      <c r="W38" s="230"/>
      <c r="X38" s="230"/>
      <c r="Y38" s="230"/>
      <c r="Z38" s="230"/>
      <c r="AA38" s="230"/>
      <c r="AB38" s="230"/>
      <c r="AC38" s="230"/>
      <c r="AD38" s="230"/>
      <c r="AE38" s="14"/>
      <c r="AF38" s="14"/>
      <c r="AG38" s="14"/>
      <c r="AH38" s="14"/>
      <c r="AI38" s="14"/>
      <c r="AJ38" s="14"/>
      <c r="AK38" s="37"/>
      <c r="AL38" s="37"/>
      <c r="AM38" s="37"/>
      <c r="AN38" s="37"/>
      <c r="AO38" s="37"/>
      <c r="AP38" s="37"/>
      <c r="AQ38" s="37"/>
      <c r="AR38" s="37"/>
      <c r="AS38" s="37"/>
    </row>
    <row r="39" spans="1:45">
      <c r="A39" s="26"/>
      <c r="B39" s="105" t="s">
        <v>216</v>
      </c>
      <c r="C39" s="286">
        <f t="shared" si="4"/>
        <v>0.9105707762557077</v>
      </c>
      <c r="D39" s="286">
        <f t="shared" si="4"/>
        <v>0.89769977168949777</v>
      </c>
      <c r="E39" s="281">
        <f t="shared" si="5"/>
        <v>0.68458063371590772</v>
      </c>
      <c r="F39" s="281">
        <f t="shared" si="5"/>
        <v>0.80284716626376584</v>
      </c>
      <c r="G39" s="276">
        <f t="shared" si="6"/>
        <v>0.50670083713850844</v>
      </c>
      <c r="H39" s="276">
        <f t="shared" si="6"/>
        <v>0.75922434510934877</v>
      </c>
      <c r="I39" s="271">
        <f t="shared" si="7"/>
        <v>0.47605459402303968</v>
      </c>
      <c r="J39" s="271">
        <f t="shared" si="7"/>
        <v>0.97449239502219631</v>
      </c>
      <c r="K39" s="264">
        <f t="shared" si="7"/>
        <v>0.96132923368022694</v>
      </c>
      <c r="L39" s="265">
        <f t="shared" si="7"/>
        <v>0.35288552507095555</v>
      </c>
      <c r="M39" s="101"/>
      <c r="N39" s="14"/>
      <c r="O39" s="14"/>
      <c r="P39" s="14"/>
      <c r="Q39" s="14"/>
      <c r="S39" s="26"/>
      <c r="T39" s="103"/>
      <c r="U39" s="230"/>
      <c r="V39" s="230"/>
      <c r="W39" s="230"/>
      <c r="X39" s="230"/>
      <c r="Y39" s="230"/>
      <c r="Z39" s="230"/>
      <c r="AA39" s="230"/>
      <c r="AB39" s="230"/>
      <c r="AC39" s="230"/>
      <c r="AD39" s="230"/>
      <c r="AE39" s="14"/>
      <c r="AF39" s="14"/>
      <c r="AG39" s="14"/>
      <c r="AH39" s="14"/>
      <c r="AI39" s="14"/>
      <c r="AJ39" s="14"/>
      <c r="AK39" s="37"/>
      <c r="AL39" s="37"/>
      <c r="AM39" s="37"/>
      <c r="AN39" s="37"/>
      <c r="AO39" s="37"/>
      <c r="AP39" s="37"/>
      <c r="AQ39" s="37"/>
      <c r="AR39" s="37"/>
      <c r="AS39" s="37"/>
    </row>
    <row r="40" spans="1:45">
      <c r="A40" s="26"/>
      <c r="B40" s="105" t="s">
        <v>217</v>
      </c>
      <c r="C40" s="286">
        <f t="shared" si="4"/>
        <v>0.87657837652700088</v>
      </c>
      <c r="D40" s="286">
        <f t="shared" si="4"/>
        <v>0.85714807626441369</v>
      </c>
      <c r="E40" s="281">
        <f t="shared" si="5"/>
        <v>0.84522267443833832</v>
      </c>
      <c r="F40" s="281">
        <f t="shared" si="5"/>
        <v>0.93166020832353946</v>
      </c>
      <c r="G40" s="276">
        <f t="shared" si="6"/>
        <v>0.52817064352856113</v>
      </c>
      <c r="H40" s="276">
        <f t="shared" si="6"/>
        <v>0.90439307539312952</v>
      </c>
      <c r="I40" s="271">
        <f t="shared" si="7"/>
        <v>0.87013404699703834</v>
      </c>
      <c r="J40" s="271">
        <f t="shared" si="7"/>
        <v>0.95117549421693726</v>
      </c>
      <c r="K40" s="264">
        <f t="shared" si="7"/>
        <v>0.90526601210183821</v>
      </c>
      <c r="L40" s="265">
        <f t="shared" si="7"/>
        <v>0.93560908779541041</v>
      </c>
      <c r="M40" s="14"/>
      <c r="N40" s="14"/>
      <c r="O40" s="14"/>
      <c r="P40" s="14"/>
      <c r="Q40" s="14"/>
      <c r="S40" s="26"/>
      <c r="T40" s="103"/>
      <c r="U40" s="230"/>
      <c r="V40" s="230"/>
      <c r="W40" s="230"/>
      <c r="X40" s="230"/>
      <c r="Y40" s="230"/>
      <c r="Z40" s="230"/>
      <c r="AA40" s="230"/>
      <c r="AB40" s="230"/>
      <c r="AC40" s="230"/>
      <c r="AD40" s="230"/>
      <c r="AE40" s="14"/>
      <c r="AF40" s="14"/>
      <c r="AG40" s="14"/>
      <c r="AH40" s="14"/>
      <c r="AI40" s="14"/>
      <c r="AJ40" s="14"/>
      <c r="AK40" s="37"/>
      <c r="AL40" s="37"/>
      <c r="AM40" s="37"/>
      <c r="AN40" s="37"/>
      <c r="AO40" s="37"/>
      <c r="AP40" s="37"/>
      <c r="AQ40" s="37"/>
      <c r="AR40" s="37"/>
      <c r="AS40" s="37"/>
    </row>
    <row r="41" spans="1:45">
      <c r="A41" s="26"/>
      <c r="B41" s="105" t="s">
        <v>218</v>
      </c>
      <c r="C41" s="286">
        <f t="shared" si="4"/>
        <v>0.87050519465692433</v>
      </c>
      <c r="D41" s="286">
        <f t="shared" si="4"/>
        <v>0.8337435780340221</v>
      </c>
      <c r="E41" s="281">
        <f t="shared" si="5"/>
        <v>0.66797533347938642</v>
      </c>
      <c r="F41" s="281">
        <f t="shared" si="5"/>
        <v>0.83098225018972083</v>
      </c>
      <c r="G41" s="276">
        <f t="shared" si="6"/>
        <v>0.42436960079156683</v>
      </c>
      <c r="H41" s="276">
        <f t="shared" si="6"/>
        <v>0.94659928734955323</v>
      </c>
      <c r="I41" s="271">
        <f t="shared" si="7"/>
        <v>0.71501453966676298</v>
      </c>
      <c r="J41" s="271">
        <f t="shared" si="7"/>
        <v>0.86216375244803145</v>
      </c>
      <c r="K41" s="264">
        <f t="shared" si="7"/>
        <v>0.92216862655554277</v>
      </c>
      <c r="L41" s="265">
        <f t="shared" si="7"/>
        <v>0.94577577349012454</v>
      </c>
      <c r="M41" s="101"/>
      <c r="N41" s="14"/>
      <c r="O41" s="14"/>
      <c r="P41" s="14"/>
      <c r="Q41" s="14"/>
      <c r="S41" s="26"/>
      <c r="T41" s="103"/>
      <c r="U41" s="230"/>
      <c r="V41" s="230"/>
      <c r="W41" s="230"/>
      <c r="X41" s="230"/>
      <c r="Y41" s="230"/>
      <c r="Z41" s="230"/>
      <c r="AA41" s="230"/>
      <c r="AB41" s="230"/>
      <c r="AC41" s="230"/>
      <c r="AD41" s="230"/>
      <c r="AE41" s="14"/>
      <c r="AF41" s="14"/>
      <c r="AG41" s="14"/>
      <c r="AH41" s="14"/>
      <c r="AI41" s="14"/>
      <c r="AJ41" s="14"/>
      <c r="AK41" s="37"/>
      <c r="AL41" s="37"/>
      <c r="AM41" s="37"/>
      <c r="AN41" s="37"/>
      <c r="AO41" s="37"/>
      <c r="AP41" s="37"/>
      <c r="AQ41" s="37"/>
      <c r="AR41" s="37"/>
      <c r="AS41" s="37"/>
    </row>
    <row r="42" spans="1:45" ht="13.5" thickBot="1">
      <c r="A42" s="26"/>
      <c r="B42" s="105" t="s">
        <v>219</v>
      </c>
      <c r="C42" s="287">
        <f>C35/C$25</f>
        <v>0.51530029914011022</v>
      </c>
      <c r="D42" s="287">
        <f>D35/D$25</f>
        <v>0.48788165200401801</v>
      </c>
      <c r="E42" s="282">
        <f t="shared" si="5"/>
        <v>0.70427727384919159</v>
      </c>
      <c r="F42" s="282">
        <f t="shared" si="5"/>
        <v>0.82208064732742414</v>
      </c>
      <c r="G42" s="277">
        <f t="shared" ref="G42:H43" si="8">G35/G$25</f>
        <v>0.31144893640717231</v>
      </c>
      <c r="H42" s="277">
        <f t="shared" si="8"/>
        <v>0.60070319634703195</v>
      </c>
      <c r="I42" s="272">
        <f t="shared" si="7"/>
        <v>0.81773039215686272</v>
      </c>
      <c r="J42" s="272">
        <f t="shared" si="7"/>
        <v>0.90313926940639266</v>
      </c>
      <c r="K42" s="266">
        <f t="shared" si="7"/>
        <v>0.93017694063926948</v>
      </c>
      <c r="L42" s="267">
        <f t="shared" si="7"/>
        <v>0.95399543378995433</v>
      </c>
      <c r="M42" s="14"/>
      <c r="N42" s="14"/>
      <c r="O42" s="14"/>
      <c r="P42" s="14"/>
      <c r="Q42" s="14"/>
      <c r="S42" s="26"/>
      <c r="T42" s="103"/>
      <c r="U42" s="230"/>
      <c r="V42" s="230"/>
      <c r="W42" s="230"/>
      <c r="X42" s="230"/>
      <c r="Y42" s="230"/>
      <c r="Z42" s="230"/>
      <c r="AA42" s="230"/>
      <c r="AB42" s="230"/>
      <c r="AC42" s="230"/>
      <c r="AD42" s="230"/>
      <c r="AE42" s="14"/>
      <c r="AF42" s="14"/>
      <c r="AG42" s="14"/>
      <c r="AH42" s="14"/>
      <c r="AI42" s="14"/>
      <c r="AJ42" s="14"/>
      <c r="AK42" s="37"/>
      <c r="AL42" s="37"/>
      <c r="AM42" s="37"/>
      <c r="AN42" s="37"/>
      <c r="AO42" s="37"/>
      <c r="AP42" s="37"/>
      <c r="AQ42" s="37"/>
      <c r="AR42" s="37"/>
      <c r="AS42" s="37"/>
    </row>
    <row r="43" spans="1:45" ht="13.5" thickBot="1">
      <c r="A43" s="26"/>
      <c r="B43" s="106" t="s">
        <v>220</v>
      </c>
      <c r="C43" s="287">
        <f>C36/C$25</f>
        <v>0.84983877465269775</v>
      </c>
      <c r="D43" s="287">
        <f>D36/D$25</f>
        <v>0.79699154520153659</v>
      </c>
      <c r="E43" s="282">
        <f t="shared" si="5"/>
        <v>0.69707930810229513</v>
      </c>
      <c r="F43" s="282">
        <f t="shared" si="5"/>
        <v>0.74123538109961018</v>
      </c>
      <c r="G43" s="277">
        <f t="shared" si="8"/>
        <v>0.16699644916868581</v>
      </c>
      <c r="H43" s="277">
        <f t="shared" si="8"/>
        <v>0.50762736927006324</v>
      </c>
      <c r="I43" s="272">
        <f t="shared" si="7"/>
        <v>0.90039086531238377</v>
      </c>
      <c r="J43" s="272">
        <f t="shared" si="7"/>
        <v>0.95063439047845555</v>
      </c>
      <c r="K43" s="266">
        <f t="shared" si="7"/>
        <v>0.90364744365282068</v>
      </c>
      <c r="L43" s="267">
        <f t="shared" si="7"/>
        <v>0.95018595689384766</v>
      </c>
      <c r="M43" s="101"/>
      <c r="N43" s="14"/>
      <c r="O43" s="14"/>
      <c r="P43" s="14"/>
      <c r="Q43" s="14"/>
      <c r="S43" s="26"/>
      <c r="T43" s="103"/>
      <c r="U43" s="230"/>
      <c r="V43" s="230"/>
      <c r="W43" s="230"/>
      <c r="X43" s="230"/>
      <c r="Y43" s="230"/>
      <c r="Z43" s="230"/>
      <c r="AA43" s="230"/>
      <c r="AB43" s="230"/>
      <c r="AC43" s="230"/>
      <c r="AD43" s="230"/>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101"/>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77" t="s">
        <v>173</v>
      </c>
      <c r="C45" s="288" t="str">
        <f>C37</f>
        <v>DK-Vest til Norge</v>
      </c>
      <c r="D45" s="288" t="str">
        <f t="shared" ref="D45:H45" si="9">D37</f>
        <v>Norge til DK-Vest</v>
      </c>
      <c r="E45" s="292" t="str">
        <f t="shared" si="9"/>
        <v>DK-Vest til Sverige</v>
      </c>
      <c r="F45" s="292" t="str">
        <f t="shared" si="9"/>
        <v>Sverige til DK-Vest</v>
      </c>
      <c r="G45" s="291" t="str">
        <f t="shared" si="9"/>
        <v>DK-Vest til Tyskland</v>
      </c>
      <c r="H45" s="291" t="str">
        <f t="shared" si="9"/>
        <v>Tyskland til DK-Vest</v>
      </c>
      <c r="I45" s="14"/>
      <c r="J45" s="14"/>
      <c r="K45" s="14"/>
      <c r="L45" s="14"/>
      <c r="M45" s="14"/>
      <c r="N45" s="14"/>
      <c r="O45" s="14"/>
      <c r="P45" s="14"/>
      <c r="Q45" s="14"/>
      <c r="S45" s="14"/>
      <c r="T45" s="231"/>
      <c r="U45" s="232"/>
      <c r="V45" s="232"/>
      <c r="W45" s="231"/>
      <c r="X45" s="231"/>
      <c r="Y45" s="232"/>
      <c r="Z45" s="232"/>
      <c r="AA45" s="14"/>
      <c r="AB45" s="14"/>
      <c r="AC45" s="14"/>
      <c r="AD45" s="14"/>
      <c r="AE45" s="14"/>
      <c r="AF45" s="14"/>
      <c r="AG45" s="14"/>
      <c r="AH45" s="14"/>
      <c r="AI45" s="14"/>
      <c r="AJ45" s="14"/>
      <c r="AK45" s="37"/>
      <c r="AL45" s="37"/>
      <c r="AM45" s="37"/>
      <c r="AN45" s="37"/>
      <c r="AO45" s="37"/>
      <c r="AP45" s="37"/>
      <c r="AQ45" s="37"/>
      <c r="AR45" s="37"/>
      <c r="AS45" s="37"/>
    </row>
    <row r="46" spans="1:45">
      <c r="A46" s="26"/>
      <c r="B46" s="176">
        <v>2015</v>
      </c>
      <c r="C46" s="289">
        <f>G62</f>
        <v>0.98039215686274517</v>
      </c>
      <c r="D46" s="289">
        <f>H62</f>
        <v>0.98039215686274517</v>
      </c>
      <c r="E46" s="293"/>
      <c r="F46" s="293"/>
      <c r="G46" s="295">
        <f>E64</f>
        <v>0.3</v>
      </c>
      <c r="H46" s="295">
        <f>F64</f>
        <v>0.6</v>
      </c>
      <c r="I46" s="14"/>
      <c r="J46" s="14"/>
      <c r="K46" s="14"/>
      <c r="L46" s="14"/>
      <c r="M46" s="101"/>
      <c r="N46" s="14"/>
      <c r="O46" s="14"/>
      <c r="P46" s="14"/>
      <c r="Q46" s="14"/>
      <c r="S46" s="26"/>
      <c r="T46" s="233"/>
      <c r="U46" s="232"/>
      <c r="V46" s="232"/>
      <c r="W46" s="231"/>
      <c r="X46" s="231"/>
      <c r="Y46" s="232"/>
      <c r="Z46" s="232"/>
      <c r="AA46" s="14"/>
      <c r="AB46" s="14"/>
      <c r="AC46" s="14"/>
      <c r="AD46" s="14"/>
      <c r="AE46" s="14"/>
      <c r="AF46" s="14"/>
      <c r="AG46" s="14"/>
      <c r="AH46" s="14"/>
      <c r="AI46" s="14"/>
      <c r="AJ46" s="14"/>
      <c r="AK46" s="37"/>
      <c r="AL46" s="37"/>
      <c r="AM46" s="37"/>
      <c r="AN46" s="37"/>
      <c r="AO46" s="37"/>
      <c r="AP46" s="37"/>
      <c r="AQ46" s="37"/>
      <c r="AR46" s="37"/>
      <c r="AS46" s="37"/>
    </row>
    <row r="47" spans="1:45">
      <c r="A47" s="26"/>
      <c r="B47" s="175">
        <v>2019</v>
      </c>
      <c r="C47" s="290">
        <f>I62</f>
        <v>0.98039215686274517</v>
      </c>
      <c r="D47" s="290">
        <f>J62</f>
        <v>0.98039215686274517</v>
      </c>
      <c r="E47" s="294"/>
      <c r="F47" s="294"/>
      <c r="G47" s="296">
        <f>I64</f>
        <v>0.65</v>
      </c>
      <c r="H47" s="296">
        <f>J64</f>
        <v>0.79999999999999993</v>
      </c>
      <c r="I47" s="14"/>
      <c r="J47" s="14"/>
      <c r="K47" s="14"/>
      <c r="L47" s="14"/>
      <c r="M47" s="101"/>
      <c r="N47" s="14"/>
      <c r="O47" s="14"/>
      <c r="P47" s="14"/>
      <c r="Q47" s="14"/>
      <c r="S47" s="26"/>
      <c r="T47" s="233"/>
      <c r="U47" s="232"/>
      <c r="V47" s="232"/>
      <c r="W47" s="231"/>
      <c r="X47" s="231"/>
      <c r="Y47" s="232"/>
      <c r="Z47" s="232"/>
      <c r="AA47" s="14"/>
      <c r="AB47" s="14"/>
      <c r="AC47" s="14"/>
      <c r="AD47" s="14"/>
      <c r="AE47" s="14"/>
      <c r="AF47" s="14"/>
      <c r="AG47" s="14"/>
      <c r="AH47" s="14"/>
      <c r="AI47" s="14"/>
      <c r="AJ47" s="14"/>
      <c r="AK47" s="37"/>
      <c r="AL47" s="37"/>
      <c r="AM47" s="37"/>
      <c r="AN47" s="37"/>
      <c r="AO47" s="37"/>
      <c r="AP47" s="37"/>
      <c r="AQ47" s="37"/>
      <c r="AR47" s="37"/>
      <c r="AS47" s="37"/>
    </row>
    <row r="48" spans="1:45">
      <c r="A48" s="14"/>
      <c r="B48" s="175">
        <v>2021</v>
      </c>
      <c r="C48" s="290">
        <f>M62</f>
        <v>1.0416666666666667</v>
      </c>
      <c r="D48" s="290">
        <f>N62</f>
        <v>1.0416666666666667</v>
      </c>
      <c r="E48" s="294"/>
      <c r="F48" s="294"/>
      <c r="G48" s="296">
        <f>G47</f>
        <v>0.65</v>
      </c>
      <c r="H48" s="296">
        <f>H47</f>
        <v>0.79999999999999993</v>
      </c>
      <c r="I48" s="14"/>
      <c r="J48" s="14"/>
      <c r="K48" s="14"/>
      <c r="L48" s="14"/>
      <c r="M48" s="101"/>
      <c r="N48" s="14"/>
      <c r="O48" s="14"/>
      <c r="P48" s="14"/>
      <c r="Q48" s="14"/>
      <c r="S48" s="14"/>
      <c r="T48" s="233"/>
      <c r="U48" s="232"/>
      <c r="V48" s="232"/>
      <c r="W48" s="231"/>
      <c r="X48" s="231"/>
      <c r="Y48" s="232"/>
      <c r="Z48" s="232"/>
      <c r="AA48" s="14"/>
      <c r="AB48" s="14"/>
      <c r="AC48" s="14"/>
      <c r="AD48" s="14"/>
      <c r="AE48" s="14"/>
      <c r="AF48" s="14"/>
      <c r="AG48" s="14"/>
      <c r="AH48" s="14"/>
      <c r="AI48" s="14"/>
      <c r="AJ48" s="14"/>
      <c r="AK48" s="37"/>
      <c r="AL48" s="37"/>
      <c r="AM48" s="37"/>
      <c r="AN48" s="37"/>
      <c r="AO48" s="37"/>
      <c r="AP48" s="37"/>
      <c r="AQ48" s="37"/>
      <c r="AR48" s="37"/>
      <c r="AS48" s="37"/>
    </row>
    <row r="49" spans="1:45" ht="13.5" thickBot="1">
      <c r="A49" s="14"/>
      <c r="B49" s="329">
        <v>2025</v>
      </c>
      <c r="C49" s="330">
        <f>O62</f>
        <v>1.0416666666666667</v>
      </c>
      <c r="D49" s="330">
        <f>P62</f>
        <v>1.0416666666666667</v>
      </c>
      <c r="E49" s="331"/>
      <c r="F49" s="331"/>
      <c r="G49" s="332">
        <v>1</v>
      </c>
      <c r="H49" s="332">
        <v>1</v>
      </c>
      <c r="I49" s="14"/>
      <c r="J49" s="14"/>
      <c r="K49" s="14"/>
      <c r="L49" s="14"/>
      <c r="M49" s="14"/>
      <c r="N49" s="14"/>
      <c r="O49" s="14"/>
      <c r="P49" s="14"/>
      <c r="Q49" s="14"/>
      <c r="S49" s="14"/>
      <c r="T49" s="233"/>
      <c r="U49" s="232"/>
      <c r="V49" s="232"/>
      <c r="W49" s="231"/>
      <c r="X49" s="231"/>
      <c r="Y49" s="231"/>
      <c r="Z49" s="231"/>
      <c r="AA49" s="14"/>
      <c r="AB49" s="14"/>
      <c r="AC49" s="14"/>
      <c r="AD49" s="14"/>
      <c r="AE49" s="14"/>
      <c r="AF49" s="14"/>
      <c r="AG49" s="14"/>
      <c r="AH49" s="14"/>
      <c r="AI49" s="14"/>
      <c r="AJ49" s="14"/>
      <c r="AK49" s="37"/>
      <c r="AL49" s="37"/>
      <c r="AM49" s="37"/>
      <c r="AN49" s="37"/>
      <c r="AO49" s="37"/>
      <c r="AP49" s="37"/>
      <c r="AQ49" s="37"/>
      <c r="AR49" s="37"/>
      <c r="AS49" s="37"/>
    </row>
    <row r="50" spans="1:45" ht="45.75">
      <c r="A50" s="169"/>
      <c r="B50" s="333" t="s">
        <v>174</v>
      </c>
      <c r="C50" s="334" t="str">
        <f t="shared" ref="C50:L50" si="10">C37</f>
        <v>DK-Vest til Norge</v>
      </c>
      <c r="D50" s="334" t="str">
        <f t="shared" si="10"/>
        <v>Norge til DK-Vest</v>
      </c>
      <c r="E50" s="335" t="str">
        <f t="shared" si="10"/>
        <v>DK-Vest til Sverige</v>
      </c>
      <c r="F50" s="335" t="str">
        <f t="shared" si="10"/>
        <v>Sverige til DK-Vest</v>
      </c>
      <c r="G50" s="336" t="str">
        <f t="shared" si="10"/>
        <v>DK-Vest til Tyskland</v>
      </c>
      <c r="H50" s="336" t="str">
        <f t="shared" si="10"/>
        <v>Tyskland til DK-Vest</v>
      </c>
      <c r="I50" s="302" t="str">
        <f t="shared" si="10"/>
        <v>DK-Øst til Sverige</v>
      </c>
      <c r="J50" s="302" t="str">
        <f t="shared" si="10"/>
        <v>Sverige til DK-Øst</v>
      </c>
      <c r="K50" s="170" t="str">
        <f t="shared" si="10"/>
        <v>DK-Øst til Tyskland</v>
      </c>
      <c r="L50" s="170" t="str">
        <f t="shared" si="10"/>
        <v>Tyskland til DK-Øst</v>
      </c>
      <c r="M50" s="171"/>
      <c r="N50" s="14"/>
      <c r="O50" s="14"/>
      <c r="P50" s="14"/>
      <c r="Q50" s="14"/>
      <c r="S50" s="26"/>
      <c r="T50" s="234"/>
      <c r="U50" s="227"/>
      <c r="V50" s="227"/>
      <c r="W50" s="227"/>
      <c r="X50" s="227"/>
      <c r="Y50" s="227"/>
      <c r="Z50" s="227"/>
      <c r="AA50" s="227"/>
      <c r="AB50" s="227"/>
      <c r="AC50" s="227"/>
      <c r="AD50" s="227"/>
      <c r="AE50" s="14"/>
      <c r="AF50" s="14"/>
      <c r="AG50" s="14"/>
      <c r="AH50" s="14"/>
      <c r="AI50" s="14"/>
      <c r="AJ50" s="14"/>
      <c r="AK50" s="37"/>
      <c r="AL50" s="37"/>
      <c r="AM50" s="37"/>
      <c r="AN50" s="37"/>
      <c r="AO50" s="37"/>
      <c r="AP50" s="37"/>
      <c r="AQ50" s="37"/>
      <c r="AR50" s="37"/>
      <c r="AS50" s="37"/>
    </row>
    <row r="51" spans="1:45">
      <c r="A51" s="172"/>
      <c r="B51" s="344">
        <v>2010</v>
      </c>
      <c r="C51" s="300">
        <f>AVERAGE(C38,C40)</f>
        <v>0.89668284050690716</v>
      </c>
      <c r="D51" s="300">
        <f>AVERAGE(D38,D40)</f>
        <v>0.89070270578833188</v>
      </c>
      <c r="E51" s="299">
        <f t="shared" ref="E51:K51" si="11">AVERAGE(E38,E39)</f>
        <v>0.54196154305618083</v>
      </c>
      <c r="F51" s="299">
        <f t="shared" si="11"/>
        <v>0.60125778727820633</v>
      </c>
      <c r="G51" s="297">
        <f t="shared" si="11"/>
        <v>0.63499406129863734</v>
      </c>
      <c r="H51" s="297">
        <f t="shared" si="11"/>
        <v>0.83304112683328102</v>
      </c>
      <c r="I51" s="303">
        <f t="shared" si="11"/>
        <v>0.66272354221813079</v>
      </c>
      <c r="J51" s="303">
        <f t="shared" si="11"/>
        <v>0.9260263093960166</v>
      </c>
      <c r="K51" s="173">
        <f t="shared" si="11"/>
        <v>0.88713415293631925</v>
      </c>
      <c r="L51" s="173">
        <f>AVERAGE(L38,L39)</f>
        <v>0.58645436964435627</v>
      </c>
      <c r="M51" s="174"/>
      <c r="N51" s="14"/>
      <c r="O51" s="14"/>
      <c r="P51" s="14"/>
      <c r="Q51" s="14"/>
      <c r="S51" s="26"/>
      <c r="T51" s="14"/>
      <c r="U51" s="189"/>
      <c r="V51" s="189"/>
      <c r="W51" s="189"/>
      <c r="X51" s="189"/>
      <c r="Y51" s="189"/>
      <c r="Z51" s="189"/>
      <c r="AA51" s="189"/>
      <c r="AB51" s="189"/>
      <c r="AC51" s="189"/>
      <c r="AD51" s="189"/>
      <c r="AE51" s="14"/>
      <c r="AF51" s="14"/>
      <c r="AG51" s="14"/>
      <c r="AH51" s="14"/>
      <c r="AI51" s="14"/>
      <c r="AJ51" s="14"/>
      <c r="AK51" s="37"/>
      <c r="AL51" s="37"/>
      <c r="AM51" s="37"/>
      <c r="AN51" s="37"/>
      <c r="AO51" s="37"/>
      <c r="AP51" s="37"/>
      <c r="AQ51" s="37"/>
      <c r="AR51" s="37"/>
      <c r="AS51" s="37"/>
    </row>
    <row r="52" spans="1:45">
      <c r="A52" s="172"/>
      <c r="B52" s="345" t="s">
        <v>212</v>
      </c>
      <c r="C52" s="300">
        <f>AVERAGE(C40:C42)</f>
        <v>0.75412795677467848</v>
      </c>
      <c r="D52" s="300">
        <f>AVERAGE(D40:D42)</f>
        <v>0.7262577687674846</v>
      </c>
      <c r="E52" s="300">
        <f t="shared" ref="E52:L52" si="12">AVERAGE(E40:E42)</f>
        <v>0.73915842725563874</v>
      </c>
      <c r="F52" s="300">
        <f t="shared" si="12"/>
        <v>0.86157436861356151</v>
      </c>
      <c r="G52" s="297">
        <f t="shared" si="12"/>
        <v>0.42132972690910009</v>
      </c>
      <c r="H52" s="297">
        <f t="shared" si="12"/>
        <v>0.81723185302990498</v>
      </c>
      <c r="I52" s="303">
        <f t="shared" si="12"/>
        <v>0.80095965960688797</v>
      </c>
      <c r="J52" s="303">
        <f t="shared" si="12"/>
        <v>0.90549283869045372</v>
      </c>
      <c r="K52" s="173">
        <f t="shared" si="12"/>
        <v>0.91920385976555019</v>
      </c>
      <c r="L52" s="173">
        <f t="shared" si="12"/>
        <v>0.94512676502516302</v>
      </c>
      <c r="M52" s="174"/>
      <c r="N52" s="14"/>
      <c r="O52" s="14"/>
      <c r="P52" s="14"/>
      <c r="Q52" s="14"/>
      <c r="S52" s="26"/>
      <c r="T52" s="14"/>
      <c r="U52" s="189"/>
      <c r="V52" s="189"/>
      <c r="W52" s="189"/>
      <c r="X52" s="189"/>
      <c r="Y52" s="189"/>
      <c r="Z52" s="189"/>
      <c r="AA52" s="189"/>
      <c r="AB52" s="189"/>
      <c r="AC52" s="189"/>
      <c r="AD52" s="189"/>
      <c r="AE52" s="14"/>
      <c r="AF52" s="14"/>
      <c r="AG52" s="14"/>
      <c r="AH52" s="14"/>
      <c r="AI52" s="14"/>
      <c r="AJ52" s="14"/>
      <c r="AK52" s="37"/>
      <c r="AL52" s="37"/>
      <c r="AM52" s="37"/>
      <c r="AN52" s="37"/>
      <c r="AO52" s="37"/>
      <c r="AP52" s="37"/>
      <c r="AQ52" s="37"/>
      <c r="AR52" s="37"/>
      <c r="AS52" s="37"/>
    </row>
    <row r="53" spans="1:45">
      <c r="A53" s="172"/>
      <c r="B53" s="345" t="s">
        <v>211</v>
      </c>
      <c r="C53" s="300">
        <f>AVERAGE(C42:C43)</f>
        <v>0.68256953689640398</v>
      </c>
      <c r="D53" s="300">
        <f t="shared" ref="D53:L53" si="13">AVERAGE(D42:D43)</f>
        <v>0.64243659860277735</v>
      </c>
      <c r="E53" s="299">
        <f t="shared" si="13"/>
        <v>0.70067829097574341</v>
      </c>
      <c r="F53" s="299">
        <f t="shared" si="13"/>
        <v>0.78165801421351722</v>
      </c>
      <c r="G53" s="297">
        <f t="shared" si="13"/>
        <v>0.23922269278792907</v>
      </c>
      <c r="H53" s="297">
        <f t="shared" si="13"/>
        <v>0.5541652828085476</v>
      </c>
      <c r="I53" s="303">
        <f t="shared" si="13"/>
        <v>0.85906062873462319</v>
      </c>
      <c r="J53" s="303">
        <f t="shared" si="13"/>
        <v>0.92688682994242411</v>
      </c>
      <c r="K53" s="173">
        <f t="shared" si="13"/>
        <v>0.91691219214604502</v>
      </c>
      <c r="L53" s="173">
        <f t="shared" si="13"/>
        <v>0.95209069534190105</v>
      </c>
      <c r="M53" s="174"/>
      <c r="N53" s="14"/>
      <c r="O53" s="14"/>
      <c r="P53" s="14"/>
      <c r="Q53" s="14"/>
      <c r="S53" s="26"/>
      <c r="T53" s="14"/>
      <c r="U53" s="189"/>
      <c r="V53" s="189"/>
      <c r="W53" s="189"/>
      <c r="X53" s="189"/>
      <c r="Y53" s="189"/>
      <c r="Z53" s="189"/>
      <c r="AA53" s="189"/>
      <c r="AB53" s="189"/>
      <c r="AC53" s="189"/>
      <c r="AD53" s="189"/>
      <c r="AE53" s="14"/>
      <c r="AF53" s="14"/>
      <c r="AG53" s="14"/>
      <c r="AH53" s="14"/>
      <c r="AI53" s="14"/>
      <c r="AJ53" s="14"/>
      <c r="AK53" s="37"/>
      <c r="AL53" s="37"/>
      <c r="AM53" s="37"/>
      <c r="AN53" s="37"/>
      <c r="AO53" s="37"/>
      <c r="AP53" s="37"/>
      <c r="AQ53" s="37"/>
      <c r="AR53" s="37"/>
      <c r="AS53" s="37"/>
    </row>
    <row r="54" spans="1:45">
      <c r="A54" s="172">
        <v>1</v>
      </c>
      <c r="B54" s="344">
        <v>2020</v>
      </c>
      <c r="C54" s="301">
        <f>AVERAGE(C47:C48)</f>
        <v>1.0110294117647061</v>
      </c>
      <c r="D54" s="301">
        <f t="shared" ref="D54" si="14">AVERAGE(D47:D48)</f>
        <v>1.0110294117647061</v>
      </c>
      <c r="E54" s="299">
        <f>E$53+$A54*(1-E$53)/3</f>
        <v>0.80045219398382894</v>
      </c>
      <c r="F54" s="299">
        <f>F$53+$A54*(1-F$53)/3</f>
        <v>0.85443867614234481</v>
      </c>
      <c r="G54" s="298">
        <f t="shared" ref="G54:H54" si="15">AVERAGE(G47:G48)</f>
        <v>0.65</v>
      </c>
      <c r="H54" s="298">
        <f t="shared" si="15"/>
        <v>0.79999999999999993</v>
      </c>
      <c r="I54" s="303">
        <f>I$53+$A54*(1-I$53)/3</f>
        <v>0.90604041915641542</v>
      </c>
      <c r="J54" s="303">
        <f>J$53+$A54*(1-J$53)/3</f>
        <v>0.9512578866282827</v>
      </c>
      <c r="K54" s="173">
        <f>K$53+$A54*(1-K$53)/3</f>
        <v>0.94460812809736339</v>
      </c>
      <c r="L54" s="173">
        <f>L$53+$A54*(1-L$53)/3</f>
        <v>0.9680604635612674</v>
      </c>
      <c r="M54" s="174"/>
      <c r="N54" s="14"/>
      <c r="O54" s="14"/>
      <c r="P54" s="14"/>
      <c r="Q54" s="14"/>
      <c r="S54" s="26"/>
      <c r="T54" s="14"/>
      <c r="U54" s="235"/>
      <c r="V54" s="235"/>
      <c r="W54" s="189"/>
      <c r="X54" s="189"/>
      <c r="Y54" s="235"/>
      <c r="Z54" s="235"/>
      <c r="AA54" s="189"/>
      <c r="AB54" s="189"/>
      <c r="AC54" s="189"/>
      <c r="AD54" s="189"/>
      <c r="AE54" s="14"/>
      <c r="AF54" s="14"/>
      <c r="AG54" s="14"/>
      <c r="AH54" s="14"/>
      <c r="AI54" s="14"/>
      <c r="AJ54" s="14"/>
      <c r="AK54" s="37"/>
      <c r="AL54" s="37"/>
      <c r="AM54" s="37"/>
      <c r="AN54" s="37"/>
      <c r="AO54" s="37"/>
      <c r="AP54" s="37"/>
      <c r="AQ54" s="37"/>
      <c r="AR54" s="37"/>
      <c r="AS54" s="37"/>
    </row>
    <row r="55" spans="1:45">
      <c r="A55" s="172">
        <v>2</v>
      </c>
      <c r="B55" s="346">
        <v>2025</v>
      </c>
      <c r="C55" s="300">
        <v>1</v>
      </c>
      <c r="D55" s="300">
        <v>1</v>
      </c>
      <c r="E55" s="299">
        <v>1</v>
      </c>
      <c r="F55" s="299">
        <v>1</v>
      </c>
      <c r="G55" s="298">
        <f>G48</f>
        <v>0.65</v>
      </c>
      <c r="H55" s="298">
        <f>H48</f>
        <v>0.79999999999999993</v>
      </c>
      <c r="I55" s="303">
        <v>1</v>
      </c>
      <c r="J55" s="303">
        <v>1</v>
      </c>
      <c r="K55" s="187">
        <v>1</v>
      </c>
      <c r="L55" s="187">
        <v>1</v>
      </c>
      <c r="M55" s="188"/>
      <c r="N55" s="14"/>
      <c r="O55" s="14"/>
      <c r="P55" s="14"/>
      <c r="Q55" s="14"/>
      <c r="S55" s="26"/>
      <c r="T55" s="14"/>
      <c r="U55" s="189"/>
      <c r="V55" s="189"/>
      <c r="W55" s="189"/>
      <c r="X55" s="189"/>
      <c r="Y55" s="235"/>
      <c r="Z55" s="235"/>
      <c r="AA55" s="189"/>
      <c r="AB55" s="189"/>
      <c r="AC55" s="189"/>
      <c r="AD55" s="189"/>
      <c r="AE55" s="14"/>
      <c r="AF55" s="14"/>
      <c r="AG55" s="14"/>
      <c r="AH55" s="14"/>
      <c r="AI55" s="14"/>
      <c r="AJ55" s="14"/>
      <c r="AK55" s="37"/>
      <c r="AL55" s="37"/>
      <c r="AM55" s="37"/>
      <c r="AN55" s="37"/>
      <c r="AO55" s="37"/>
      <c r="AP55" s="37"/>
      <c r="AQ55" s="37"/>
      <c r="AR55" s="37"/>
      <c r="AS55" s="37"/>
    </row>
    <row r="56" spans="1:45" ht="13.5" thickBot="1">
      <c r="A56" s="337">
        <v>3</v>
      </c>
      <c r="B56" s="347">
        <v>2030</v>
      </c>
      <c r="C56" s="338">
        <f t="shared" ref="C56:L56" si="16">C$53+$A56*(1-C$53)/3</f>
        <v>1</v>
      </c>
      <c r="D56" s="338">
        <f t="shared" si="16"/>
        <v>1</v>
      </c>
      <c r="E56" s="339">
        <f t="shared" si="16"/>
        <v>1</v>
      </c>
      <c r="F56" s="339">
        <f t="shared" si="16"/>
        <v>1</v>
      </c>
      <c r="G56" s="340">
        <f t="shared" si="16"/>
        <v>1</v>
      </c>
      <c r="H56" s="340">
        <f t="shared" si="16"/>
        <v>1</v>
      </c>
      <c r="I56" s="341">
        <f t="shared" si="16"/>
        <v>1</v>
      </c>
      <c r="J56" s="341">
        <f t="shared" si="16"/>
        <v>1</v>
      </c>
      <c r="K56" s="342">
        <f t="shared" si="16"/>
        <v>1</v>
      </c>
      <c r="L56" s="342">
        <f t="shared" si="16"/>
        <v>1</v>
      </c>
      <c r="M56" s="343"/>
      <c r="N56" s="14"/>
      <c r="O56" s="14"/>
      <c r="P56" s="14"/>
      <c r="Q56" s="14"/>
      <c r="S56" s="26"/>
      <c r="T56" s="14"/>
      <c r="U56" s="189"/>
      <c r="V56" s="189"/>
      <c r="W56" s="189"/>
      <c r="X56" s="189"/>
      <c r="Y56" s="189"/>
      <c r="Z56" s="189"/>
      <c r="AA56" s="189"/>
      <c r="AB56" s="189"/>
      <c r="AC56" s="189"/>
      <c r="AD56" s="189"/>
      <c r="AE56" s="14"/>
      <c r="AF56" s="14"/>
      <c r="AG56" s="14"/>
      <c r="AH56" s="14"/>
      <c r="AI56" s="14"/>
      <c r="AJ56" s="14"/>
      <c r="AK56" s="37"/>
      <c r="AL56" s="37"/>
      <c r="AM56" s="37"/>
      <c r="AN56" s="37"/>
      <c r="AO56" s="37"/>
      <c r="AP56" s="37"/>
      <c r="AQ56" s="37"/>
      <c r="AR56" s="37"/>
      <c r="AS56" s="37"/>
    </row>
    <row r="57" spans="1:45">
      <c r="A57" s="26"/>
      <c r="B57" s="164" t="s">
        <v>170</v>
      </c>
      <c r="C57" s="14"/>
      <c r="D57" s="14"/>
      <c r="E57" s="14"/>
      <c r="F57" s="14"/>
      <c r="G57" s="14"/>
      <c r="H57" s="14"/>
      <c r="I57" s="14"/>
      <c r="J57" s="14"/>
      <c r="K57" s="14"/>
      <c r="L57" s="14"/>
      <c r="M57" s="14"/>
      <c r="N57" s="14"/>
      <c r="O57" s="14"/>
      <c r="P57" s="14"/>
      <c r="Q57" s="14"/>
      <c r="S57" s="26"/>
      <c r="T57" s="164"/>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29" t="s">
        <v>16</v>
      </c>
      <c r="C58" s="130" t="s">
        <v>31</v>
      </c>
      <c r="D58" s="130"/>
      <c r="E58" s="130" t="s">
        <v>33</v>
      </c>
      <c r="F58" s="130"/>
      <c r="G58" s="165">
        <v>2018</v>
      </c>
      <c r="H58" s="130"/>
      <c r="I58" s="165">
        <v>2019</v>
      </c>
      <c r="J58" s="165"/>
      <c r="K58" s="165">
        <v>2020</v>
      </c>
      <c r="L58" s="14"/>
      <c r="M58" s="165">
        <v>2021</v>
      </c>
      <c r="N58" s="14"/>
      <c r="O58" s="130" t="s">
        <v>32</v>
      </c>
      <c r="P58" s="130"/>
      <c r="Q58" s="14"/>
      <c r="S58" s="26"/>
      <c r="T58" s="129"/>
      <c r="U58" s="130"/>
      <c r="V58" s="130"/>
      <c r="W58" s="130"/>
      <c r="X58" s="130"/>
      <c r="Y58" s="165"/>
      <c r="Z58" s="130"/>
      <c r="AA58" s="165"/>
      <c r="AB58" s="165"/>
      <c r="AC58" s="165"/>
      <c r="AD58" s="14"/>
      <c r="AE58" s="165"/>
      <c r="AF58" s="14"/>
      <c r="AG58" s="130"/>
      <c r="AH58" s="130"/>
      <c r="AI58" s="14"/>
      <c r="AJ58" s="14"/>
      <c r="AK58" s="37"/>
      <c r="AL58" s="37"/>
      <c r="AM58" s="37"/>
      <c r="AN58" s="37"/>
      <c r="AO58" s="37"/>
      <c r="AP58" s="37"/>
      <c r="AQ58" s="37"/>
      <c r="AR58" s="37"/>
      <c r="AS58" s="37"/>
    </row>
    <row r="59" spans="1:45" ht="15">
      <c r="A59" s="26"/>
      <c r="B59" s="131"/>
      <c r="C59" s="140" t="s">
        <v>17</v>
      </c>
      <c r="D59" s="140" t="s">
        <v>13</v>
      </c>
      <c r="E59" s="140" t="s">
        <v>17</v>
      </c>
      <c r="F59" s="140" t="s">
        <v>13</v>
      </c>
      <c r="G59" s="140" t="s">
        <v>17</v>
      </c>
      <c r="H59" s="140" t="s">
        <v>13</v>
      </c>
      <c r="I59" s="140" t="s">
        <v>17</v>
      </c>
      <c r="J59" s="140" t="s">
        <v>13</v>
      </c>
      <c r="K59" s="140" t="s">
        <v>17</v>
      </c>
      <c r="L59" s="140" t="s">
        <v>13</v>
      </c>
      <c r="M59" s="140" t="s">
        <v>17</v>
      </c>
      <c r="N59" s="140" t="s">
        <v>13</v>
      </c>
      <c r="O59" s="140" t="s">
        <v>17</v>
      </c>
      <c r="P59" s="140" t="s">
        <v>13</v>
      </c>
      <c r="Q59" s="14"/>
      <c r="S59" s="26"/>
      <c r="T59" s="131"/>
      <c r="U59" s="140"/>
      <c r="V59" s="140"/>
      <c r="W59" s="140"/>
      <c r="X59" s="140"/>
      <c r="Y59" s="140"/>
      <c r="Z59" s="140"/>
      <c r="AA59" s="140"/>
      <c r="AB59" s="140"/>
      <c r="AC59" s="140"/>
      <c r="AD59" s="140"/>
      <c r="AE59" s="140"/>
      <c r="AF59" s="140"/>
      <c r="AG59" s="140"/>
      <c r="AH59" s="140"/>
      <c r="AI59" s="14"/>
      <c r="AJ59" s="14"/>
      <c r="AK59" s="37"/>
      <c r="AL59" s="37"/>
      <c r="AM59" s="37"/>
      <c r="AN59" s="37"/>
      <c r="AO59" s="37"/>
      <c r="AP59" s="37"/>
      <c r="AQ59" s="37"/>
      <c r="AR59" s="37"/>
      <c r="AS59" s="37"/>
    </row>
    <row r="60" spans="1:45" ht="15">
      <c r="A60" s="26"/>
      <c r="B60" s="131"/>
      <c r="C60" s="134"/>
      <c r="D60" s="135"/>
      <c r="E60" s="134"/>
      <c r="F60" s="135"/>
      <c r="G60" s="134"/>
      <c r="H60" s="135"/>
      <c r="I60" s="136"/>
      <c r="J60" s="137"/>
      <c r="K60" s="136"/>
      <c r="L60" s="137"/>
      <c r="M60" s="136"/>
      <c r="N60" s="137"/>
      <c r="O60" s="132"/>
      <c r="P60" s="133"/>
      <c r="Q60" s="14"/>
      <c r="S60" s="26"/>
      <c r="T60" s="131"/>
      <c r="U60" s="139"/>
      <c r="V60" s="139"/>
      <c r="W60" s="139"/>
      <c r="X60" s="139"/>
      <c r="Y60" s="139"/>
      <c r="Z60" s="139"/>
      <c r="AA60" s="139"/>
      <c r="AB60" s="139"/>
      <c r="AC60" s="139"/>
      <c r="AD60" s="139"/>
      <c r="AE60" s="139"/>
      <c r="AF60" s="139"/>
      <c r="AG60" s="226"/>
      <c r="AH60" s="226"/>
      <c r="AI60" s="14"/>
      <c r="AJ60" s="14"/>
      <c r="AK60" s="37"/>
      <c r="AL60" s="37"/>
      <c r="AM60" s="37"/>
      <c r="AN60" s="37"/>
      <c r="AO60" s="37"/>
      <c r="AP60" s="37"/>
      <c r="AQ60" s="37"/>
      <c r="AR60" s="37"/>
      <c r="AS60" s="37"/>
    </row>
    <row r="61" spans="1:45" ht="15">
      <c r="A61" s="14"/>
      <c r="B61" s="317" t="s">
        <v>214</v>
      </c>
      <c r="C61" s="318">
        <f>'LineCap RAMSES 2015'!E11/1000</f>
        <v>1</v>
      </c>
      <c r="D61" s="318">
        <f>'LineCap RAMSES 2015'!F11/1000</f>
        <v>1</v>
      </c>
      <c r="E61" s="310">
        <f>('LineCap RAMSES 2015'!E11+'LineCap RAMSES 2015'!E12)/1000</f>
        <v>1.6</v>
      </c>
      <c r="F61" s="310">
        <f>('LineCap RAMSES 2015'!F11+'LineCap RAMSES 2015'!F12)/1000</f>
        <v>1.6</v>
      </c>
      <c r="G61" s="319">
        <f>('LineCap RAMSES 2015'!E11+'LineCap RAMSES 2015'!E12)/1000</f>
        <v>1.6</v>
      </c>
      <c r="H61" s="319">
        <f>('LineCap RAMSES 2015'!F11+'LineCap RAMSES 2015'!F12)/1000</f>
        <v>1.6</v>
      </c>
      <c r="I61" s="310">
        <f>G61</f>
        <v>1.6</v>
      </c>
      <c r="J61" s="310">
        <f>H61</f>
        <v>1.6</v>
      </c>
      <c r="K61" s="310">
        <f>('LineCap RAMSES 2015'!E11+'LineCap RAMSES 2015'!E13)/1000</f>
        <v>1.7</v>
      </c>
      <c r="L61" s="310">
        <f>('LineCap RAMSES 2015'!F11+'LineCap RAMSES 2015'!F13)/1000</f>
        <v>1.7</v>
      </c>
      <c r="M61" s="310">
        <f>L61</f>
        <v>1.7</v>
      </c>
      <c r="N61" s="310">
        <f>M61</f>
        <v>1.7</v>
      </c>
      <c r="O61" s="310">
        <f>N61</f>
        <v>1.7</v>
      </c>
      <c r="P61" s="310">
        <f>O61</f>
        <v>1.7</v>
      </c>
      <c r="Q61" s="14"/>
      <c r="S61" s="14"/>
      <c r="T61" s="21"/>
      <c r="U61" s="236"/>
      <c r="V61" s="236"/>
      <c r="W61" s="167"/>
      <c r="X61" s="167"/>
      <c r="Y61" s="237"/>
      <c r="Z61" s="237"/>
      <c r="AA61" s="167"/>
      <c r="AB61" s="167"/>
      <c r="AC61" s="167"/>
      <c r="AD61" s="167"/>
      <c r="AE61" s="167"/>
      <c r="AF61" s="167"/>
      <c r="AG61" s="167"/>
      <c r="AH61" s="167"/>
      <c r="AI61" s="14"/>
      <c r="AJ61" s="14"/>
      <c r="AK61" s="37"/>
      <c r="AL61" s="37"/>
      <c r="AM61" s="37"/>
      <c r="AN61" s="37"/>
      <c r="AO61" s="37"/>
      <c r="AP61" s="37"/>
      <c r="AQ61" s="37"/>
      <c r="AR61" s="37"/>
      <c r="AS61" s="37"/>
    </row>
    <row r="62" spans="1:45" ht="15.75" thickBot="1">
      <c r="A62" s="14"/>
      <c r="B62" s="317" t="s">
        <v>196</v>
      </c>
      <c r="C62" s="320">
        <f>C61/E12</f>
        <v>1</v>
      </c>
      <c r="D62" s="320">
        <f>D61/F12</f>
        <v>1</v>
      </c>
      <c r="E62" s="320">
        <f t="shared" ref="E62:M62" si="17">E61/I12</f>
        <v>0.9669621273166803</v>
      </c>
      <c r="F62" s="320">
        <f t="shared" si="17"/>
        <v>0.9669621273166803</v>
      </c>
      <c r="G62" s="320">
        <f t="shared" si="17"/>
        <v>0.98039215686274517</v>
      </c>
      <c r="H62" s="320">
        <f t="shared" si="17"/>
        <v>0.98039215686274517</v>
      </c>
      <c r="I62" s="320">
        <f t="shared" si="17"/>
        <v>0.98039215686274517</v>
      </c>
      <c r="J62" s="320">
        <f t="shared" si="17"/>
        <v>0.98039215686274517</v>
      </c>
      <c r="K62" s="320">
        <f t="shared" si="17"/>
        <v>1.0416666666666667</v>
      </c>
      <c r="L62" s="320">
        <f t="shared" si="17"/>
        <v>1.0416666666666667</v>
      </c>
      <c r="M62" s="320">
        <f t="shared" si="17"/>
        <v>1.0416666666666667</v>
      </c>
      <c r="N62" s="320">
        <f>N61/'DATA Linecap and AF'!V12</f>
        <v>1.0416666666666667</v>
      </c>
      <c r="O62" s="320">
        <f>O61/U12</f>
        <v>1.0416666666666667</v>
      </c>
      <c r="P62" s="320">
        <f>P61/V12</f>
        <v>1.0416666666666667</v>
      </c>
      <c r="Q62" s="14"/>
      <c r="S62" s="14"/>
      <c r="T62" s="21"/>
      <c r="U62" s="168"/>
      <c r="V62" s="168"/>
      <c r="W62" s="168"/>
      <c r="X62" s="168"/>
      <c r="Y62" s="168"/>
      <c r="Z62" s="168"/>
      <c r="AA62" s="168"/>
      <c r="AB62" s="168"/>
      <c r="AC62" s="168"/>
      <c r="AD62" s="168"/>
      <c r="AE62" s="168"/>
      <c r="AF62" s="168"/>
      <c r="AG62" s="168"/>
      <c r="AH62" s="168"/>
      <c r="AI62" s="14"/>
      <c r="AJ62" s="14"/>
      <c r="AK62" s="37"/>
      <c r="AL62" s="37"/>
      <c r="AM62" s="37"/>
      <c r="AN62" s="37"/>
      <c r="AO62" s="37"/>
      <c r="AP62" s="37"/>
      <c r="AQ62" s="37"/>
      <c r="AR62" s="37"/>
      <c r="AS62" s="37"/>
    </row>
    <row r="63" spans="1:45" ht="15.75" thickBot="1">
      <c r="A63" s="14"/>
      <c r="B63" s="321" t="s">
        <v>213</v>
      </c>
      <c r="C63" s="322">
        <f>'LineCap RAMSES 2015'!F22/1000</f>
        <v>0.49199999999999999</v>
      </c>
      <c r="D63" s="322">
        <f>'LineCap RAMSES 2015'!E22/1000</f>
        <v>0.9</v>
      </c>
      <c r="E63" s="323">
        <f>C63</f>
        <v>0.49199999999999999</v>
      </c>
      <c r="F63" s="323">
        <f>D63</f>
        <v>0.9</v>
      </c>
      <c r="G63" s="323">
        <f>E63</f>
        <v>0.49199999999999999</v>
      </c>
      <c r="H63" s="323">
        <f>F63</f>
        <v>0.9</v>
      </c>
      <c r="I63" s="322">
        <f>'LineCap RAMSES 2015'!F23/1000</f>
        <v>1.0660000000000001</v>
      </c>
      <c r="J63" s="322">
        <f>'LineCap RAMSES 2015'!E23/1000</f>
        <v>1.2</v>
      </c>
      <c r="K63" s="323">
        <f>I63</f>
        <v>1.0660000000000001</v>
      </c>
      <c r="L63" s="323">
        <f>J63</f>
        <v>1.2</v>
      </c>
      <c r="M63" s="322">
        <f>'LineCap RAMSES 2015'!E24/1000</f>
        <v>2.5</v>
      </c>
      <c r="N63" s="322">
        <f>'LineCap RAMSES 2015'!F24/1000</f>
        <v>2.5</v>
      </c>
      <c r="O63" s="323"/>
      <c r="P63" s="324"/>
      <c r="Q63" s="14"/>
      <c r="S63" s="14"/>
      <c r="T63" s="21"/>
      <c r="U63" s="238"/>
      <c r="V63" s="238"/>
      <c r="W63" s="239"/>
      <c r="X63" s="239"/>
      <c r="Y63" s="239"/>
      <c r="Z63" s="239"/>
      <c r="AA63" s="238"/>
      <c r="AB63" s="238"/>
      <c r="AC63" s="239"/>
      <c r="AD63" s="239"/>
      <c r="AE63" s="238"/>
      <c r="AF63" s="238"/>
      <c r="AG63" s="239"/>
      <c r="AH63" s="239"/>
      <c r="AI63" s="14"/>
      <c r="AJ63" s="14"/>
      <c r="AK63" s="37"/>
      <c r="AL63" s="37"/>
      <c r="AM63" s="37"/>
      <c r="AN63" s="37"/>
      <c r="AO63" s="37"/>
      <c r="AP63" s="37"/>
      <c r="AQ63" s="37"/>
      <c r="AR63" s="37"/>
      <c r="AS63" s="37"/>
    </row>
    <row r="64" spans="1:45" ht="15">
      <c r="A64" s="26"/>
      <c r="B64" s="321" t="s">
        <v>197</v>
      </c>
      <c r="C64" s="325">
        <f>C63/E14</f>
        <v>0.3</v>
      </c>
      <c r="D64" s="325">
        <f>D63/F14</f>
        <v>0.6</v>
      </c>
      <c r="E64" s="325">
        <f t="shared" ref="E64:N64" si="18">E63/I14</f>
        <v>0.3</v>
      </c>
      <c r="F64" s="325">
        <f t="shared" si="18"/>
        <v>0.6</v>
      </c>
      <c r="G64" s="325">
        <f t="shared" si="18"/>
        <v>0.3</v>
      </c>
      <c r="H64" s="325">
        <f t="shared" si="18"/>
        <v>0.6</v>
      </c>
      <c r="I64" s="325">
        <f t="shared" si="18"/>
        <v>0.65</v>
      </c>
      <c r="J64" s="325">
        <f t="shared" si="18"/>
        <v>0.79999999999999993</v>
      </c>
      <c r="K64" s="325">
        <f t="shared" si="18"/>
        <v>0.53729838709677424</v>
      </c>
      <c r="L64" s="325">
        <f t="shared" si="18"/>
        <v>0.63157894736842102</v>
      </c>
      <c r="M64" s="325">
        <f t="shared" si="18"/>
        <v>1</v>
      </c>
      <c r="N64" s="325">
        <f t="shared" si="18"/>
        <v>1</v>
      </c>
      <c r="O64" s="325">
        <f>O63/'DATA Linecap and AF'!W14</f>
        <v>0</v>
      </c>
      <c r="P64" s="325">
        <f>P63/'DATA Linecap and AF'!X14</f>
        <v>0</v>
      </c>
      <c r="Q64" s="14"/>
      <c r="S64" s="26"/>
      <c r="T64" s="14"/>
      <c r="U64" s="168"/>
      <c r="V64" s="168"/>
      <c r="W64" s="168"/>
      <c r="X64" s="168"/>
      <c r="Y64" s="168"/>
      <c r="Z64" s="168"/>
      <c r="AA64" s="168"/>
      <c r="AB64" s="168"/>
      <c r="AC64" s="168"/>
      <c r="AD64" s="168"/>
      <c r="AE64" s="168"/>
      <c r="AF64" s="168"/>
      <c r="AG64" s="168"/>
      <c r="AH64" s="168"/>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5">
      <c r="S71" s="14"/>
      <c r="T71" s="199"/>
      <c r="U71" s="138"/>
      <c r="V71" s="138"/>
      <c r="W71" s="139"/>
      <c r="X71" s="139"/>
      <c r="Y71" s="139"/>
      <c r="Z71" s="139"/>
      <c r="AA71" s="139"/>
      <c r="AB71" s="139"/>
      <c r="AC71" s="139"/>
      <c r="AD71" s="139"/>
      <c r="AE71" s="139"/>
      <c r="AF71" s="139"/>
      <c r="AG71" s="139"/>
      <c r="AH71" s="139"/>
      <c r="AI71" s="130"/>
      <c r="AJ71" s="14"/>
      <c r="AK71" s="37"/>
      <c r="AL71" s="37"/>
      <c r="AM71" s="37"/>
      <c r="AN71" s="37"/>
      <c r="AO71" s="37"/>
      <c r="AP71" s="37"/>
      <c r="AQ71" s="37"/>
      <c r="AR71" s="37"/>
      <c r="AS71" s="37"/>
    </row>
    <row r="72" spans="1:45" ht="15">
      <c r="S72" s="14"/>
      <c r="T72" s="199"/>
      <c r="U72" s="138"/>
      <c r="V72" s="138"/>
      <c r="W72" s="139"/>
      <c r="X72" s="139"/>
      <c r="Y72" s="139"/>
      <c r="Z72" s="139"/>
      <c r="AA72" s="139"/>
      <c r="AB72" s="139"/>
      <c r="AC72" s="139"/>
      <c r="AD72" s="139"/>
      <c r="AE72" s="139"/>
      <c r="AF72" s="139"/>
      <c r="AG72" s="139"/>
      <c r="AH72" s="139"/>
      <c r="AI72" s="130"/>
      <c r="AJ72" s="14"/>
      <c r="AK72" s="37"/>
      <c r="AL72" s="37"/>
      <c r="AM72" s="37"/>
      <c r="AN72" s="37"/>
      <c r="AO72" s="37"/>
      <c r="AP72" s="37"/>
      <c r="AQ72" s="37"/>
      <c r="AR72" s="37"/>
      <c r="AS72" s="37"/>
    </row>
    <row r="73" spans="1:45" ht="15">
      <c r="S73" s="14"/>
      <c r="T73" s="199"/>
      <c r="U73" s="138"/>
      <c r="V73" s="138"/>
      <c r="W73" s="139"/>
      <c r="X73" s="139"/>
      <c r="Y73" s="139"/>
      <c r="Z73" s="139"/>
      <c r="AA73" s="139"/>
      <c r="AB73" s="139"/>
      <c r="AC73" s="200"/>
      <c r="AD73" s="200"/>
      <c r="AE73" s="139"/>
      <c r="AF73" s="139"/>
      <c r="AG73" s="139"/>
      <c r="AH73" s="139"/>
      <c r="AI73" s="130"/>
      <c r="AJ73" s="14"/>
      <c r="AK73" s="37"/>
      <c r="AL73" s="37"/>
      <c r="AM73" s="37"/>
      <c r="AN73" s="37"/>
      <c r="AO73" s="37"/>
      <c r="AP73" s="37"/>
      <c r="AQ73" s="37"/>
      <c r="AR73" s="37"/>
      <c r="AS73" s="37"/>
    </row>
    <row r="74" spans="1:45" ht="15">
      <c r="S74" s="14"/>
      <c r="T74" s="199"/>
      <c r="U74" s="138"/>
      <c r="V74" s="138"/>
      <c r="W74" s="200"/>
      <c r="X74" s="200"/>
      <c r="Y74" s="139"/>
      <c r="Z74" s="139"/>
      <c r="AA74" s="139"/>
      <c r="AB74" s="139"/>
      <c r="AC74" s="139"/>
      <c r="AD74" s="139"/>
      <c r="AE74" s="139"/>
      <c r="AF74" s="139"/>
      <c r="AG74" s="139"/>
      <c r="AH74" s="139"/>
      <c r="AI74" s="130"/>
      <c r="AJ74" s="14"/>
      <c r="AK74" s="37"/>
      <c r="AL74" s="37"/>
      <c r="AM74" s="37"/>
      <c r="AN74" s="37"/>
      <c r="AO74" s="37"/>
      <c r="AP74" s="37"/>
      <c r="AQ74" s="37"/>
      <c r="AR74" s="37"/>
      <c r="AS74" s="37"/>
    </row>
    <row r="75" spans="1:45" ht="15">
      <c r="S75" s="14"/>
      <c r="T75" s="199"/>
      <c r="U75" s="138"/>
      <c r="V75" s="138"/>
      <c r="W75" s="139"/>
      <c r="X75" s="139"/>
      <c r="Y75" s="139"/>
      <c r="Z75" s="139"/>
      <c r="AA75" s="139"/>
      <c r="AB75" s="139"/>
      <c r="AC75" s="139"/>
      <c r="AD75" s="139"/>
      <c r="AE75" s="139"/>
      <c r="AF75" s="139"/>
      <c r="AG75" s="139"/>
      <c r="AH75" s="139"/>
      <c r="AI75" s="130"/>
      <c r="AJ75" s="14"/>
      <c r="AK75" s="37"/>
      <c r="AL75" s="37"/>
      <c r="AM75" s="37"/>
      <c r="AN75" s="37"/>
      <c r="AO75" s="37"/>
      <c r="AP75" s="37"/>
      <c r="AQ75" s="37"/>
      <c r="AR75" s="37"/>
      <c r="AS75" s="37"/>
    </row>
    <row r="76" spans="1:45" ht="15">
      <c r="S76" s="14"/>
      <c r="T76" s="199"/>
      <c r="U76" s="138"/>
      <c r="V76" s="138"/>
      <c r="W76" s="200"/>
      <c r="X76" s="200"/>
      <c r="Y76" s="139"/>
      <c r="Z76" s="139"/>
      <c r="AA76" s="139"/>
      <c r="AB76" s="139"/>
      <c r="AC76" s="139"/>
      <c r="AD76" s="139"/>
      <c r="AE76" s="139"/>
      <c r="AF76" s="139"/>
      <c r="AG76" s="200"/>
      <c r="AH76" s="200"/>
      <c r="AI76" s="130"/>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3">
    <tabColor rgb="FF0070C0"/>
  </sheetPr>
  <dimension ref="A1:AA28"/>
  <sheetViews>
    <sheetView workbookViewId="0">
      <selection activeCell="N10" sqref="N10"/>
    </sheetView>
  </sheetViews>
  <sheetFormatPr defaultColWidth="8.85546875" defaultRowHeight="12.75"/>
  <cols>
    <col min="1" max="1" width="37.7109375" style="143" customWidth="1"/>
    <col min="2" max="11" width="7.140625" style="143" customWidth="1"/>
    <col min="12" max="12" width="7.140625" style="143" bestFit="1" customWidth="1"/>
    <col min="13" max="13" width="6.5703125" style="143" bestFit="1" customWidth="1"/>
    <col min="14" max="14" width="7.140625" style="143" bestFit="1" customWidth="1"/>
    <col min="15" max="15" width="6.5703125" style="143" bestFit="1" customWidth="1"/>
    <col min="16" max="16384" width="8.85546875" style="143"/>
  </cols>
  <sheetData>
    <row r="1" spans="1:27">
      <c r="A1" s="161" t="s">
        <v>168</v>
      </c>
      <c r="B1" s="160" t="s">
        <v>167</v>
      </c>
      <c r="C1" s="160"/>
    </row>
    <row r="2" spans="1:27">
      <c r="A2" s="143" t="s">
        <v>30</v>
      </c>
    </row>
    <row r="3" spans="1:27">
      <c r="A3" s="158" t="s">
        <v>192</v>
      </c>
      <c r="B3" s="422">
        <v>2015</v>
      </c>
      <c r="C3" s="423"/>
      <c r="D3" s="422">
        <v>2016</v>
      </c>
      <c r="E3" s="423"/>
      <c r="F3" s="421">
        <v>2017</v>
      </c>
      <c r="G3" s="421"/>
      <c r="H3" s="421">
        <v>2018</v>
      </c>
      <c r="I3" s="422"/>
      <c r="J3" s="421">
        <v>2019</v>
      </c>
      <c r="K3" s="421"/>
      <c r="L3" s="421">
        <v>2020</v>
      </c>
      <c r="M3" s="422"/>
      <c r="N3" s="421">
        <v>2021</v>
      </c>
      <c r="O3" s="422"/>
      <c r="P3" s="422">
        <v>2022</v>
      </c>
      <c r="Q3" s="423"/>
      <c r="R3" s="422">
        <v>2023</v>
      </c>
      <c r="S3" s="423"/>
      <c r="T3" s="422">
        <v>2024</v>
      </c>
      <c r="U3" s="423"/>
      <c r="V3" s="419">
        <v>2025</v>
      </c>
      <c r="W3" s="420"/>
      <c r="X3" s="419">
        <v>2030</v>
      </c>
      <c r="Y3" s="420"/>
      <c r="Z3" s="424">
        <v>2035</v>
      </c>
      <c r="AA3" s="419"/>
    </row>
    <row r="4" spans="1:27">
      <c r="A4" s="157"/>
      <c r="B4" s="149" t="s">
        <v>17</v>
      </c>
      <c r="C4" s="148" t="s">
        <v>13</v>
      </c>
      <c r="D4" s="149" t="s">
        <v>17</v>
      </c>
      <c r="E4" s="159" t="s">
        <v>13</v>
      </c>
      <c r="F4" s="149" t="s">
        <v>17</v>
      </c>
      <c r="G4" s="148" t="s">
        <v>13</v>
      </c>
      <c r="H4" s="149" t="s">
        <v>17</v>
      </c>
      <c r="I4" s="159" t="s">
        <v>13</v>
      </c>
      <c r="J4" s="149" t="s">
        <v>17</v>
      </c>
      <c r="K4" s="148" t="s">
        <v>13</v>
      </c>
      <c r="L4" s="149" t="s">
        <v>17</v>
      </c>
      <c r="M4" s="146" t="s">
        <v>13</v>
      </c>
      <c r="N4" s="149" t="s">
        <v>17</v>
      </c>
      <c r="O4" s="146" t="s">
        <v>13</v>
      </c>
      <c r="P4" s="149" t="s">
        <v>17</v>
      </c>
      <c r="Q4" s="156" t="s">
        <v>13</v>
      </c>
      <c r="R4" s="149" t="s">
        <v>17</v>
      </c>
      <c r="S4" s="156" t="s">
        <v>13</v>
      </c>
      <c r="T4" s="149" t="s">
        <v>17</v>
      </c>
      <c r="U4" s="156" t="s">
        <v>13</v>
      </c>
      <c r="V4" s="147" t="s">
        <v>17</v>
      </c>
      <c r="W4" s="156" t="s">
        <v>13</v>
      </c>
      <c r="X4" s="147" t="s">
        <v>17</v>
      </c>
      <c r="Y4" s="156" t="s">
        <v>13</v>
      </c>
      <c r="Z4" s="147" t="s">
        <v>17</v>
      </c>
      <c r="AA4" s="146" t="s">
        <v>13</v>
      </c>
    </row>
    <row r="5" spans="1:27">
      <c r="A5" s="153" t="s">
        <v>57</v>
      </c>
      <c r="B5" s="152">
        <v>1.7</v>
      </c>
      <c r="C5" s="154">
        <v>1.3</v>
      </c>
      <c r="D5" s="204">
        <v>1700</v>
      </c>
      <c r="E5" s="205">
        <v>1300</v>
      </c>
      <c r="F5" s="204">
        <f t="shared" ref="F5:U13" si="0">D5</f>
        <v>1700</v>
      </c>
      <c r="G5" s="213">
        <f t="shared" si="0"/>
        <v>1300</v>
      </c>
      <c r="H5" s="205">
        <f t="shared" si="0"/>
        <v>1700</v>
      </c>
      <c r="I5" s="205">
        <f t="shared" si="0"/>
        <v>1300</v>
      </c>
      <c r="J5" s="204">
        <f t="shared" si="0"/>
        <v>1700</v>
      </c>
      <c r="K5" s="213">
        <f t="shared" si="0"/>
        <v>1300</v>
      </c>
      <c r="L5" s="205">
        <f t="shared" si="0"/>
        <v>1700</v>
      </c>
      <c r="M5" s="205">
        <f t="shared" si="0"/>
        <v>1300</v>
      </c>
      <c r="N5" s="204">
        <f t="shared" si="0"/>
        <v>1700</v>
      </c>
      <c r="O5" s="213">
        <f t="shared" si="0"/>
        <v>1300</v>
      </c>
      <c r="P5" s="205">
        <f t="shared" si="0"/>
        <v>1700</v>
      </c>
      <c r="Q5" s="205">
        <f t="shared" si="0"/>
        <v>1300</v>
      </c>
      <c r="R5" s="204">
        <f t="shared" si="0"/>
        <v>1700</v>
      </c>
      <c r="S5" s="213">
        <f t="shared" si="0"/>
        <v>1300</v>
      </c>
      <c r="T5" s="205">
        <f t="shared" si="0"/>
        <v>1700</v>
      </c>
      <c r="U5" s="205">
        <f t="shared" si="0"/>
        <v>1300</v>
      </c>
      <c r="V5" s="204">
        <f t="shared" ref="M5:AA13" si="1">T5</f>
        <v>1700</v>
      </c>
      <c r="W5" s="214">
        <f t="shared" si="1"/>
        <v>1300</v>
      </c>
      <c r="X5" s="205">
        <f t="shared" si="1"/>
        <v>1700</v>
      </c>
      <c r="Y5" s="214">
        <f t="shared" si="1"/>
        <v>1300</v>
      </c>
      <c r="Z5" s="205">
        <f t="shared" si="1"/>
        <v>1700</v>
      </c>
      <c r="AA5" s="213">
        <f t="shared" si="1"/>
        <v>1300</v>
      </c>
    </row>
    <row r="6" spans="1:27">
      <c r="A6" s="153" t="s">
        <v>58</v>
      </c>
      <c r="B6" s="152">
        <v>0.6</v>
      </c>
      <c r="C6" s="154">
        <v>0.6</v>
      </c>
      <c r="D6" s="206">
        <v>585</v>
      </c>
      <c r="E6" s="166">
        <v>600</v>
      </c>
      <c r="F6" s="207">
        <f t="shared" si="0"/>
        <v>585</v>
      </c>
      <c r="G6" s="215">
        <f t="shared" si="0"/>
        <v>600</v>
      </c>
      <c r="H6" s="167">
        <f t="shared" si="0"/>
        <v>585</v>
      </c>
      <c r="I6" s="167">
        <f t="shared" si="0"/>
        <v>600</v>
      </c>
      <c r="J6" s="207">
        <f t="shared" si="0"/>
        <v>585</v>
      </c>
      <c r="K6" s="215">
        <f t="shared" si="0"/>
        <v>600</v>
      </c>
      <c r="L6" s="167">
        <f t="shared" si="0"/>
        <v>585</v>
      </c>
      <c r="M6" s="167">
        <f t="shared" si="0"/>
        <v>600</v>
      </c>
      <c r="N6" s="207">
        <f t="shared" si="0"/>
        <v>585</v>
      </c>
      <c r="O6" s="215">
        <f t="shared" si="0"/>
        <v>600</v>
      </c>
      <c r="P6" s="167">
        <f t="shared" si="0"/>
        <v>585</v>
      </c>
      <c r="Q6" s="167">
        <f t="shared" si="0"/>
        <v>600</v>
      </c>
      <c r="R6" s="207">
        <f t="shared" si="0"/>
        <v>585</v>
      </c>
      <c r="S6" s="215">
        <f t="shared" si="0"/>
        <v>600</v>
      </c>
      <c r="T6" s="167">
        <f t="shared" si="0"/>
        <v>585</v>
      </c>
      <c r="U6" s="167">
        <f t="shared" si="0"/>
        <v>600</v>
      </c>
      <c r="V6" s="207">
        <f t="shared" si="1"/>
        <v>585</v>
      </c>
      <c r="W6" s="216">
        <f t="shared" si="1"/>
        <v>600</v>
      </c>
      <c r="X6" s="167">
        <f t="shared" si="1"/>
        <v>585</v>
      </c>
      <c r="Y6" s="216">
        <f t="shared" si="1"/>
        <v>600</v>
      </c>
      <c r="Z6" s="167">
        <f t="shared" si="1"/>
        <v>585</v>
      </c>
      <c r="AA6" s="215">
        <f t="shared" si="1"/>
        <v>600</v>
      </c>
    </row>
    <row r="7" spans="1:27">
      <c r="A7" s="153" t="s">
        <v>59</v>
      </c>
      <c r="B7" s="152">
        <v>0</v>
      </c>
      <c r="C7" s="154">
        <v>0</v>
      </c>
      <c r="D7" s="207">
        <v>0</v>
      </c>
      <c r="E7" s="166">
        <v>0</v>
      </c>
      <c r="F7" s="207">
        <f t="shared" si="0"/>
        <v>0</v>
      </c>
      <c r="G7" s="215">
        <f t="shared" si="0"/>
        <v>0</v>
      </c>
      <c r="H7" s="167">
        <f t="shared" si="0"/>
        <v>0</v>
      </c>
      <c r="I7" s="167">
        <f t="shared" si="0"/>
        <v>0</v>
      </c>
      <c r="J7" s="207">
        <v>400</v>
      </c>
      <c r="K7" s="217">
        <v>400</v>
      </c>
      <c r="L7" s="167">
        <f>J7</f>
        <v>400</v>
      </c>
      <c r="M7" s="167">
        <f t="shared" si="0"/>
        <v>400</v>
      </c>
      <c r="N7" s="207">
        <f t="shared" si="0"/>
        <v>400</v>
      </c>
      <c r="O7" s="215">
        <f t="shared" si="0"/>
        <v>400</v>
      </c>
      <c r="P7" s="167">
        <f t="shared" si="0"/>
        <v>400</v>
      </c>
      <c r="Q7" s="167">
        <f t="shared" si="0"/>
        <v>400</v>
      </c>
      <c r="R7" s="207">
        <f t="shared" si="0"/>
        <v>400</v>
      </c>
      <c r="S7" s="215">
        <f t="shared" si="0"/>
        <v>400</v>
      </c>
      <c r="T7" s="167">
        <f t="shared" si="0"/>
        <v>400</v>
      </c>
      <c r="U7" s="167">
        <f t="shared" si="0"/>
        <v>400</v>
      </c>
      <c r="V7" s="207">
        <f t="shared" si="1"/>
        <v>400</v>
      </c>
      <c r="W7" s="216">
        <f t="shared" si="1"/>
        <v>400</v>
      </c>
      <c r="X7" s="167">
        <f t="shared" si="1"/>
        <v>400</v>
      </c>
      <c r="Y7" s="216">
        <f t="shared" si="1"/>
        <v>400</v>
      </c>
      <c r="Z7" s="167">
        <f t="shared" si="1"/>
        <v>400</v>
      </c>
      <c r="AA7" s="215">
        <f t="shared" si="1"/>
        <v>400</v>
      </c>
    </row>
    <row r="8" spans="1:27">
      <c r="A8" s="153" t="s">
        <v>60</v>
      </c>
      <c r="B8" s="152">
        <v>1.7</v>
      </c>
      <c r="C8" s="154">
        <v>1.7</v>
      </c>
      <c r="D8" s="208">
        <v>1632</v>
      </c>
      <c r="E8" s="209">
        <v>1632</v>
      </c>
      <c r="F8" s="210">
        <f t="shared" si="0"/>
        <v>1632</v>
      </c>
      <c r="G8" s="217">
        <f t="shared" si="0"/>
        <v>1632</v>
      </c>
      <c r="H8" s="166">
        <f t="shared" si="0"/>
        <v>1632</v>
      </c>
      <c r="I8" s="166">
        <f t="shared" si="0"/>
        <v>1632</v>
      </c>
      <c r="J8" s="210">
        <f t="shared" si="0"/>
        <v>1632</v>
      </c>
      <c r="K8" s="217">
        <f t="shared" si="0"/>
        <v>1632</v>
      </c>
      <c r="L8" s="166">
        <f t="shared" si="0"/>
        <v>1632</v>
      </c>
      <c r="M8" s="166">
        <f t="shared" si="1"/>
        <v>1632</v>
      </c>
      <c r="N8" s="210">
        <f t="shared" si="1"/>
        <v>1632</v>
      </c>
      <c r="O8" s="217">
        <f t="shared" si="1"/>
        <v>1632</v>
      </c>
      <c r="P8" s="166">
        <f t="shared" si="1"/>
        <v>1632</v>
      </c>
      <c r="Q8" s="166">
        <f t="shared" si="1"/>
        <v>1632</v>
      </c>
      <c r="R8" s="210">
        <f t="shared" si="1"/>
        <v>1632</v>
      </c>
      <c r="S8" s="217">
        <f t="shared" si="1"/>
        <v>1632</v>
      </c>
      <c r="T8" s="166">
        <f t="shared" si="1"/>
        <v>1632</v>
      </c>
      <c r="U8" s="166">
        <f t="shared" si="1"/>
        <v>1632</v>
      </c>
      <c r="V8" s="210">
        <f t="shared" si="1"/>
        <v>1632</v>
      </c>
      <c r="W8" s="218">
        <f t="shared" si="1"/>
        <v>1632</v>
      </c>
      <c r="X8" s="166">
        <f t="shared" si="1"/>
        <v>1632</v>
      </c>
      <c r="Y8" s="218">
        <f t="shared" si="1"/>
        <v>1632</v>
      </c>
      <c r="Z8" s="166">
        <f t="shared" si="1"/>
        <v>1632</v>
      </c>
      <c r="AA8" s="217">
        <f t="shared" si="1"/>
        <v>1632</v>
      </c>
    </row>
    <row r="9" spans="1:27">
      <c r="A9" s="153" t="s">
        <v>61</v>
      </c>
      <c r="B9" s="152">
        <v>0.74</v>
      </c>
      <c r="C9" s="155">
        <v>0.68</v>
      </c>
      <c r="D9" s="207">
        <v>740</v>
      </c>
      <c r="E9" s="166">
        <v>680</v>
      </c>
      <c r="F9" s="207">
        <f t="shared" si="0"/>
        <v>740</v>
      </c>
      <c r="G9" s="215">
        <f t="shared" si="0"/>
        <v>680</v>
      </c>
      <c r="H9" s="167">
        <f t="shared" si="0"/>
        <v>740</v>
      </c>
      <c r="I9" s="167">
        <f t="shared" si="0"/>
        <v>680</v>
      </c>
      <c r="J9" s="207">
        <f t="shared" si="0"/>
        <v>740</v>
      </c>
      <c r="K9" s="215">
        <f t="shared" si="0"/>
        <v>680</v>
      </c>
      <c r="L9" s="167">
        <f t="shared" si="0"/>
        <v>740</v>
      </c>
      <c r="M9" s="167">
        <f t="shared" si="1"/>
        <v>680</v>
      </c>
      <c r="N9" s="207">
        <f t="shared" si="1"/>
        <v>740</v>
      </c>
      <c r="O9" s="215">
        <f t="shared" si="1"/>
        <v>680</v>
      </c>
      <c r="P9" s="167">
        <f t="shared" si="1"/>
        <v>740</v>
      </c>
      <c r="Q9" s="167">
        <f t="shared" si="1"/>
        <v>680</v>
      </c>
      <c r="R9" s="207">
        <f t="shared" si="1"/>
        <v>740</v>
      </c>
      <c r="S9" s="215">
        <f t="shared" si="1"/>
        <v>680</v>
      </c>
      <c r="T9" s="167">
        <f t="shared" si="1"/>
        <v>740</v>
      </c>
      <c r="U9" s="167">
        <f t="shared" si="1"/>
        <v>680</v>
      </c>
      <c r="V9" s="207">
        <f t="shared" si="1"/>
        <v>740</v>
      </c>
      <c r="W9" s="216">
        <f t="shared" si="1"/>
        <v>680</v>
      </c>
      <c r="X9" s="167">
        <f t="shared" si="1"/>
        <v>740</v>
      </c>
      <c r="Y9" s="216">
        <f t="shared" si="1"/>
        <v>680</v>
      </c>
      <c r="Z9" s="167">
        <f t="shared" si="1"/>
        <v>740</v>
      </c>
      <c r="AA9" s="215">
        <f t="shared" si="1"/>
        <v>680</v>
      </c>
    </row>
    <row r="10" spans="1:27">
      <c r="A10" s="153" t="s">
        <v>62</v>
      </c>
      <c r="B10" s="151">
        <v>1.64</v>
      </c>
      <c r="C10" s="154">
        <v>1.5</v>
      </c>
      <c r="D10" s="210">
        <v>1640</v>
      </c>
      <c r="E10" s="166">
        <v>1500</v>
      </c>
      <c r="F10" s="210">
        <f t="shared" si="0"/>
        <v>1640</v>
      </c>
      <c r="G10" s="217">
        <f t="shared" si="0"/>
        <v>1500</v>
      </c>
      <c r="H10" s="166">
        <f t="shared" si="0"/>
        <v>1640</v>
      </c>
      <c r="I10" s="166">
        <f t="shared" si="0"/>
        <v>1500</v>
      </c>
      <c r="J10" s="210">
        <f t="shared" si="0"/>
        <v>1640</v>
      </c>
      <c r="K10" s="217">
        <f t="shared" si="0"/>
        <v>1500</v>
      </c>
      <c r="L10" s="166">
        <f t="shared" si="0"/>
        <v>1640</v>
      </c>
      <c r="M10" s="166">
        <f t="shared" si="1"/>
        <v>1500</v>
      </c>
      <c r="N10" s="210">
        <v>2500</v>
      </c>
      <c r="O10" s="217">
        <v>2500</v>
      </c>
      <c r="P10" s="166">
        <f>N10</f>
        <v>2500</v>
      </c>
      <c r="Q10" s="166">
        <f>O10</f>
        <v>2500</v>
      </c>
      <c r="R10" s="208">
        <v>3500</v>
      </c>
      <c r="S10" s="219">
        <v>3500</v>
      </c>
      <c r="T10" s="209">
        <f>R10</f>
        <v>3500</v>
      </c>
      <c r="U10" s="209">
        <f t="shared" si="1"/>
        <v>3500</v>
      </c>
      <c r="V10" s="208">
        <f t="shared" si="1"/>
        <v>3500</v>
      </c>
      <c r="W10" s="220">
        <f t="shared" si="1"/>
        <v>3500</v>
      </c>
      <c r="X10" s="209">
        <f t="shared" si="1"/>
        <v>3500</v>
      </c>
      <c r="Y10" s="220">
        <f t="shared" si="1"/>
        <v>3500</v>
      </c>
      <c r="Z10" s="209">
        <f t="shared" si="1"/>
        <v>3500</v>
      </c>
      <c r="AA10" s="219">
        <f t="shared" si="1"/>
        <v>3500</v>
      </c>
    </row>
    <row r="11" spans="1:27">
      <c r="A11" s="153" t="s">
        <v>63</v>
      </c>
      <c r="B11" s="152">
        <v>0</v>
      </c>
      <c r="C11" s="154">
        <v>0</v>
      </c>
      <c r="D11" s="207">
        <v>0</v>
      </c>
      <c r="E11" s="166">
        <v>0</v>
      </c>
      <c r="F11" s="207">
        <f t="shared" si="0"/>
        <v>0</v>
      </c>
      <c r="G11" s="215">
        <f t="shared" si="0"/>
        <v>0</v>
      </c>
      <c r="H11" s="167">
        <f t="shared" si="0"/>
        <v>0</v>
      </c>
      <c r="I11" s="167">
        <f t="shared" si="0"/>
        <v>0</v>
      </c>
      <c r="J11" s="207">
        <f t="shared" si="0"/>
        <v>0</v>
      </c>
      <c r="K11" s="215">
        <f t="shared" si="0"/>
        <v>0</v>
      </c>
      <c r="L11" s="167">
        <v>700</v>
      </c>
      <c r="M11" s="167">
        <v>700</v>
      </c>
      <c r="N11" s="207">
        <f>L11</f>
        <v>700</v>
      </c>
      <c r="O11" s="215">
        <f t="shared" ref="O11:T13" si="2">M11</f>
        <v>700</v>
      </c>
      <c r="P11" s="167">
        <f t="shared" si="2"/>
        <v>700</v>
      </c>
      <c r="Q11" s="167">
        <f t="shared" si="2"/>
        <v>700</v>
      </c>
      <c r="R11" s="207">
        <f t="shared" si="2"/>
        <v>700</v>
      </c>
      <c r="S11" s="215">
        <f t="shared" si="2"/>
        <v>700</v>
      </c>
      <c r="T11" s="167">
        <f t="shared" si="2"/>
        <v>700</v>
      </c>
      <c r="U11" s="167">
        <f t="shared" si="1"/>
        <v>700</v>
      </c>
      <c r="V11" s="207">
        <f t="shared" si="1"/>
        <v>700</v>
      </c>
      <c r="W11" s="216">
        <f t="shared" si="1"/>
        <v>700</v>
      </c>
      <c r="X11" s="167">
        <f t="shared" si="1"/>
        <v>700</v>
      </c>
      <c r="Y11" s="216">
        <f t="shared" si="1"/>
        <v>700</v>
      </c>
      <c r="Z11" s="167">
        <f t="shared" si="1"/>
        <v>700</v>
      </c>
      <c r="AA11" s="215">
        <f t="shared" si="1"/>
        <v>700</v>
      </c>
    </row>
    <row r="12" spans="1:27">
      <c r="A12" s="153" t="s">
        <v>64</v>
      </c>
      <c r="B12" s="152">
        <v>0.6</v>
      </c>
      <c r="C12" s="154">
        <v>0.6</v>
      </c>
      <c r="D12" s="206">
        <v>590</v>
      </c>
      <c r="E12" s="166">
        <v>600</v>
      </c>
      <c r="F12" s="207">
        <f t="shared" si="0"/>
        <v>590</v>
      </c>
      <c r="G12" s="215">
        <f t="shared" si="0"/>
        <v>600</v>
      </c>
      <c r="H12" s="167">
        <f t="shared" si="0"/>
        <v>590</v>
      </c>
      <c r="I12" s="167">
        <f t="shared" si="0"/>
        <v>600</v>
      </c>
      <c r="J12" s="207">
        <f t="shared" si="0"/>
        <v>590</v>
      </c>
      <c r="K12" s="215">
        <f t="shared" si="0"/>
        <v>600</v>
      </c>
      <c r="L12" s="167">
        <f t="shared" si="0"/>
        <v>590</v>
      </c>
      <c r="M12" s="167">
        <f t="shared" si="0"/>
        <v>600</v>
      </c>
      <c r="N12" s="207">
        <f t="shared" si="0"/>
        <v>590</v>
      </c>
      <c r="O12" s="215">
        <f t="shared" si="2"/>
        <v>600</v>
      </c>
      <c r="P12" s="167">
        <f t="shared" si="2"/>
        <v>590</v>
      </c>
      <c r="Q12" s="167">
        <f t="shared" si="2"/>
        <v>600</v>
      </c>
      <c r="R12" s="207">
        <f t="shared" si="2"/>
        <v>590</v>
      </c>
      <c r="S12" s="215">
        <f t="shared" si="2"/>
        <v>600</v>
      </c>
      <c r="T12" s="167">
        <f t="shared" si="2"/>
        <v>590</v>
      </c>
      <c r="U12" s="167">
        <f t="shared" si="1"/>
        <v>600</v>
      </c>
      <c r="V12" s="207">
        <f t="shared" si="1"/>
        <v>590</v>
      </c>
      <c r="W12" s="216">
        <f t="shared" si="1"/>
        <v>600</v>
      </c>
      <c r="X12" s="167">
        <f t="shared" si="1"/>
        <v>590</v>
      </c>
      <c r="Y12" s="216">
        <f t="shared" si="1"/>
        <v>600</v>
      </c>
      <c r="Z12" s="167">
        <f t="shared" si="1"/>
        <v>590</v>
      </c>
      <c r="AA12" s="215">
        <f t="shared" si="1"/>
        <v>600</v>
      </c>
    </row>
    <row r="13" spans="1:27">
      <c r="A13" s="150" t="s">
        <v>65</v>
      </c>
      <c r="B13" s="149">
        <v>0</v>
      </c>
      <c r="C13" s="148">
        <v>0</v>
      </c>
      <c r="D13" s="211">
        <v>0</v>
      </c>
      <c r="E13" s="212">
        <v>0</v>
      </c>
      <c r="F13" s="211">
        <f t="shared" si="0"/>
        <v>0</v>
      </c>
      <c r="G13" s="221">
        <f t="shared" si="0"/>
        <v>0</v>
      </c>
      <c r="H13" s="222">
        <f t="shared" si="0"/>
        <v>0</v>
      </c>
      <c r="I13" s="222">
        <f t="shared" si="0"/>
        <v>0</v>
      </c>
      <c r="J13" s="211">
        <f t="shared" si="0"/>
        <v>0</v>
      </c>
      <c r="K13" s="221">
        <f t="shared" si="0"/>
        <v>0</v>
      </c>
      <c r="L13" s="222">
        <f t="shared" si="0"/>
        <v>0</v>
      </c>
      <c r="M13" s="222">
        <f t="shared" si="0"/>
        <v>0</v>
      </c>
      <c r="N13" s="211">
        <f t="shared" si="0"/>
        <v>0</v>
      </c>
      <c r="O13" s="221">
        <f t="shared" si="2"/>
        <v>0</v>
      </c>
      <c r="P13" s="223">
        <f t="shared" si="2"/>
        <v>0</v>
      </c>
      <c r="Q13" s="223">
        <f t="shared" si="2"/>
        <v>0</v>
      </c>
      <c r="R13" s="211">
        <v>1400</v>
      </c>
      <c r="S13" s="224">
        <v>1400</v>
      </c>
      <c r="T13" s="222">
        <f>R13</f>
        <v>1400</v>
      </c>
      <c r="U13" s="222">
        <f t="shared" si="1"/>
        <v>1400</v>
      </c>
      <c r="V13" s="211">
        <f t="shared" si="1"/>
        <v>1400</v>
      </c>
      <c r="W13" s="225">
        <f t="shared" si="1"/>
        <v>1400</v>
      </c>
      <c r="X13" s="222">
        <f t="shared" si="1"/>
        <v>1400</v>
      </c>
      <c r="Y13" s="225">
        <f t="shared" si="1"/>
        <v>1400</v>
      </c>
      <c r="Z13" s="222">
        <f t="shared" si="1"/>
        <v>1400</v>
      </c>
      <c r="AA13" s="221">
        <f t="shared" si="1"/>
        <v>1400</v>
      </c>
    </row>
    <row r="14" spans="1:27">
      <c r="A14" s="145"/>
      <c r="B14" s="145"/>
      <c r="C14" s="145"/>
      <c r="D14" s="145" t="s">
        <v>191</v>
      </c>
      <c r="E14" s="145"/>
      <c r="F14" s="145"/>
      <c r="G14" s="145"/>
      <c r="H14" s="145"/>
      <c r="I14" s="145"/>
      <c r="J14" s="145"/>
      <c r="K14" s="145"/>
      <c r="L14" s="145"/>
      <c r="M14" s="145"/>
      <c r="N14" s="145"/>
      <c r="O14" s="145"/>
    </row>
    <row r="15" spans="1:27">
      <c r="A15" s="158" t="s">
        <v>166</v>
      </c>
      <c r="N15" s="145"/>
      <c r="O15" s="145"/>
    </row>
    <row r="16" spans="1:27">
      <c r="A16" s="157"/>
      <c r="N16" s="145"/>
      <c r="O16" s="145"/>
    </row>
    <row r="17" spans="1:15">
      <c r="A17" s="153" t="s">
        <v>57</v>
      </c>
      <c r="N17" s="145"/>
      <c r="O17" s="145"/>
    </row>
    <row r="18" spans="1:15">
      <c r="A18" s="153" t="s">
        <v>58</v>
      </c>
      <c r="N18" s="145"/>
      <c r="O18" s="145"/>
    </row>
    <row r="19" spans="1:15">
      <c r="A19" s="153" t="s">
        <v>59</v>
      </c>
      <c r="N19" s="145"/>
      <c r="O19" s="145"/>
    </row>
    <row r="20" spans="1:15">
      <c r="A20" s="153" t="s">
        <v>60</v>
      </c>
      <c r="N20" s="145"/>
      <c r="O20" s="145"/>
    </row>
    <row r="21" spans="1:15">
      <c r="A21" s="153" t="s">
        <v>61</v>
      </c>
      <c r="N21" s="145"/>
      <c r="O21" s="145"/>
    </row>
    <row r="22" spans="1:15">
      <c r="A22" s="153" t="s">
        <v>62</v>
      </c>
      <c r="N22" s="145"/>
      <c r="O22" s="145"/>
    </row>
    <row r="23" spans="1:15">
      <c r="A23" s="153" t="s">
        <v>63</v>
      </c>
      <c r="N23" s="145"/>
      <c r="O23" s="145"/>
    </row>
    <row r="24" spans="1:15">
      <c r="A24" s="153" t="s">
        <v>64</v>
      </c>
      <c r="N24" s="145"/>
      <c r="O24" s="145"/>
    </row>
    <row r="25" spans="1:15">
      <c r="A25" s="150" t="s">
        <v>65</v>
      </c>
      <c r="N25" s="145"/>
      <c r="O25" s="145"/>
    </row>
    <row r="27" spans="1:15">
      <c r="A27" s="144"/>
    </row>
    <row r="28" spans="1:15">
      <c r="A28" s="162" t="s">
        <v>169</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hyperlinks>
  <pageMargins left="0.75" right="0.75" top="1" bottom="1" header="0" footer="0"/>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3:H54"/>
  <sheetViews>
    <sheetView topLeftCell="A10" workbookViewId="0">
      <selection activeCell="H48" sqref="H48"/>
    </sheetView>
  </sheetViews>
  <sheetFormatPr defaultRowHeight="12.75"/>
  <cols>
    <col min="2" max="2" width="31.7109375" customWidth="1"/>
    <col min="3" max="3" width="12.140625" customWidth="1"/>
    <col min="4" max="4" width="9" customWidth="1"/>
    <col min="5" max="5" width="13.28515625" customWidth="1"/>
    <col min="6" max="6" width="11.140625" customWidth="1"/>
    <col min="7" max="7" width="22.140625" customWidth="1"/>
    <col min="8" max="8" width="19.28515625" customWidth="1"/>
  </cols>
  <sheetData>
    <row r="3" spans="2:8" ht="15.75">
      <c r="B3" s="112" t="s">
        <v>123</v>
      </c>
    </row>
    <row r="4" spans="2:8" ht="15.75">
      <c r="B4" s="113" t="s">
        <v>75</v>
      </c>
    </row>
    <row r="5" spans="2:8" ht="13.5" thickBot="1"/>
    <row r="6" spans="2:8" ht="25.9" customHeight="1">
      <c r="B6" s="425" t="s">
        <v>76</v>
      </c>
      <c r="C6" s="425" t="s">
        <v>77</v>
      </c>
      <c r="D6" s="425" t="s">
        <v>78</v>
      </c>
      <c r="E6" s="114" t="s">
        <v>79</v>
      </c>
      <c r="F6" s="114" t="s">
        <v>81</v>
      </c>
      <c r="G6" s="427" t="s">
        <v>82</v>
      </c>
      <c r="H6" s="429" t="s">
        <v>83</v>
      </c>
    </row>
    <row r="7" spans="2:8" ht="13.5" thickBot="1">
      <c r="B7" s="426"/>
      <c r="C7" s="426"/>
      <c r="D7" s="426"/>
      <c r="E7" s="115" t="s">
        <v>80</v>
      </c>
      <c r="F7" s="115" t="s">
        <v>80</v>
      </c>
      <c r="G7" s="428"/>
      <c r="H7" s="430"/>
    </row>
    <row r="8" spans="2:8" ht="13.5" thickBot="1">
      <c r="B8" s="116" t="s">
        <v>84</v>
      </c>
      <c r="C8" s="117" t="s">
        <v>85</v>
      </c>
      <c r="D8" s="117" t="s">
        <v>86</v>
      </c>
      <c r="E8" s="118">
        <v>1700</v>
      </c>
      <c r="F8" s="118">
        <v>1300</v>
      </c>
      <c r="G8" s="119">
        <v>0.05</v>
      </c>
      <c r="H8" s="120" t="s">
        <v>87</v>
      </c>
    </row>
    <row r="9" spans="2:8" ht="13.5" thickBot="1">
      <c r="B9" s="116" t="s">
        <v>88</v>
      </c>
      <c r="C9" s="117" t="s">
        <v>85</v>
      </c>
      <c r="D9" s="117" t="s">
        <v>86</v>
      </c>
      <c r="E9" s="118">
        <v>60</v>
      </c>
      <c r="F9" s="118">
        <v>60</v>
      </c>
      <c r="G9" s="119">
        <v>0.05</v>
      </c>
      <c r="H9" s="120" t="s">
        <v>87</v>
      </c>
    </row>
    <row r="10" spans="2:8" ht="13.5" thickBot="1">
      <c r="B10" s="116" t="s">
        <v>89</v>
      </c>
      <c r="C10" s="117" t="s">
        <v>90</v>
      </c>
      <c r="D10" s="117" t="s">
        <v>85</v>
      </c>
      <c r="E10" s="118">
        <v>590</v>
      </c>
      <c r="F10" s="118">
        <v>600</v>
      </c>
      <c r="G10" s="119">
        <v>0.08</v>
      </c>
      <c r="H10" s="120" t="s">
        <v>87</v>
      </c>
    </row>
    <row r="11" spans="2:8" ht="13.5" thickBot="1">
      <c r="B11" s="116" t="s">
        <v>91</v>
      </c>
      <c r="C11" s="117" t="s">
        <v>90</v>
      </c>
      <c r="D11" s="117" t="s">
        <v>92</v>
      </c>
      <c r="E11" s="118">
        <v>1000</v>
      </c>
      <c r="F11" s="118">
        <v>1000</v>
      </c>
      <c r="G11" s="119">
        <v>0.08</v>
      </c>
      <c r="H11" s="120" t="s">
        <v>87</v>
      </c>
    </row>
    <row r="12" spans="2:8" ht="13.5" thickBot="1">
      <c r="B12" s="116" t="s">
        <v>93</v>
      </c>
      <c r="C12" s="117" t="s">
        <v>90</v>
      </c>
      <c r="D12" s="117" t="s">
        <v>92</v>
      </c>
      <c r="E12" s="118">
        <v>600</v>
      </c>
      <c r="F12" s="118">
        <v>600</v>
      </c>
      <c r="G12" s="119">
        <v>0.08</v>
      </c>
      <c r="H12" s="120" t="s">
        <v>87</v>
      </c>
    </row>
    <row r="13" spans="2:8" ht="13.5" thickBot="1">
      <c r="B13" s="121" t="s">
        <v>94</v>
      </c>
      <c r="C13" s="122" t="s">
        <v>90</v>
      </c>
      <c r="D13" s="122" t="s">
        <v>92</v>
      </c>
      <c r="E13" s="123">
        <v>700</v>
      </c>
      <c r="F13" s="123">
        <v>700</v>
      </c>
      <c r="G13" s="124">
        <v>0.08</v>
      </c>
      <c r="H13" s="125" t="s">
        <v>87</v>
      </c>
    </row>
    <row r="14" spans="2:8" ht="13.5" thickBot="1">
      <c r="B14" s="116" t="s">
        <v>95</v>
      </c>
      <c r="C14" s="117" t="s">
        <v>90</v>
      </c>
      <c r="D14" s="117" t="s">
        <v>86</v>
      </c>
      <c r="E14" s="118">
        <v>740</v>
      </c>
      <c r="F14" s="118">
        <v>680</v>
      </c>
      <c r="G14" s="119">
        <v>0.08</v>
      </c>
      <c r="H14" s="120" t="s">
        <v>87</v>
      </c>
    </row>
    <row r="15" spans="2:8" ht="13.5" thickBot="1">
      <c r="B15" s="116" t="s">
        <v>96</v>
      </c>
      <c r="C15" s="117" t="s">
        <v>92</v>
      </c>
      <c r="D15" s="117" t="s">
        <v>86</v>
      </c>
      <c r="E15" s="118">
        <v>3695</v>
      </c>
      <c r="F15" s="118">
        <v>3995</v>
      </c>
      <c r="G15" s="119">
        <v>0.05</v>
      </c>
      <c r="H15" s="120" t="s">
        <v>87</v>
      </c>
    </row>
    <row r="16" spans="2:8" ht="13.5" thickBot="1">
      <c r="B16" s="116" t="s">
        <v>97</v>
      </c>
      <c r="C16" s="117" t="s">
        <v>92</v>
      </c>
      <c r="D16" s="117" t="s">
        <v>98</v>
      </c>
      <c r="E16" s="118">
        <v>100</v>
      </c>
      <c r="F16" s="118">
        <v>100</v>
      </c>
      <c r="G16" s="119">
        <v>0.05</v>
      </c>
      <c r="H16" s="120" t="s">
        <v>87</v>
      </c>
    </row>
    <row r="17" spans="2:8" ht="13.5" thickBot="1">
      <c r="B17" s="121" t="s">
        <v>99</v>
      </c>
      <c r="C17" s="122" t="s">
        <v>92</v>
      </c>
      <c r="D17" s="122" t="s">
        <v>100</v>
      </c>
      <c r="E17" s="123">
        <v>1400</v>
      </c>
      <c r="F17" s="123">
        <v>1400</v>
      </c>
      <c r="G17" s="124">
        <v>0.08</v>
      </c>
      <c r="H17" s="125" t="s">
        <v>87</v>
      </c>
    </row>
    <row r="18" spans="2:8" ht="13.5" thickBot="1">
      <c r="B18" s="121" t="s">
        <v>101</v>
      </c>
      <c r="C18" s="122" t="s">
        <v>92</v>
      </c>
      <c r="D18" s="122" t="s">
        <v>102</v>
      </c>
      <c r="E18" s="123">
        <v>1400</v>
      </c>
      <c r="F18" s="123">
        <v>1400</v>
      </c>
      <c r="G18" s="124">
        <v>0.08</v>
      </c>
      <c r="H18" s="125" t="s">
        <v>103</v>
      </c>
    </row>
    <row r="19" spans="2:8" ht="13.5" thickBot="1">
      <c r="B19" s="116" t="s">
        <v>104</v>
      </c>
      <c r="C19" s="117" t="s">
        <v>86</v>
      </c>
      <c r="D19" s="117" t="s">
        <v>98</v>
      </c>
      <c r="E19" s="118">
        <v>2700</v>
      </c>
      <c r="F19" s="118">
        <v>2300</v>
      </c>
      <c r="G19" s="119">
        <v>0.05</v>
      </c>
      <c r="H19" s="120" t="s">
        <v>87</v>
      </c>
    </row>
    <row r="20" spans="2:8" ht="13.5" thickBot="1">
      <c r="B20" s="116" t="s">
        <v>105</v>
      </c>
      <c r="C20" s="117" t="s">
        <v>100</v>
      </c>
      <c r="D20" s="117" t="s">
        <v>85</v>
      </c>
      <c r="E20" s="118">
        <v>600</v>
      </c>
      <c r="F20" s="118">
        <v>600</v>
      </c>
      <c r="G20" s="119">
        <v>0.08</v>
      </c>
      <c r="H20" s="120" t="s">
        <v>87</v>
      </c>
    </row>
    <row r="21" spans="2:8" ht="13.5" thickBot="1">
      <c r="B21" s="121" t="s">
        <v>106</v>
      </c>
      <c r="C21" s="122" t="s">
        <v>100</v>
      </c>
      <c r="D21" s="122" t="s">
        <v>85</v>
      </c>
      <c r="E21" s="123">
        <v>400</v>
      </c>
      <c r="F21" s="123">
        <v>400</v>
      </c>
      <c r="G21" s="124">
        <v>0.08</v>
      </c>
      <c r="H21" s="125" t="s">
        <v>87</v>
      </c>
    </row>
    <row r="22" spans="2:8" ht="28.15" customHeight="1" thickBot="1">
      <c r="B22" s="178" t="s">
        <v>107</v>
      </c>
      <c r="C22" s="117" t="s">
        <v>100</v>
      </c>
      <c r="D22" s="117" t="s">
        <v>90</v>
      </c>
      <c r="E22" s="118">
        <v>900</v>
      </c>
      <c r="F22" s="118">
        <v>492</v>
      </c>
      <c r="G22" s="119">
        <v>0.05</v>
      </c>
      <c r="H22" s="120" t="s">
        <v>87</v>
      </c>
    </row>
    <row r="23" spans="2:8" ht="13.5" thickBot="1">
      <c r="B23" s="116" t="s">
        <v>108</v>
      </c>
      <c r="C23" s="117" t="s">
        <v>100</v>
      </c>
      <c r="D23" s="117" t="s">
        <v>90</v>
      </c>
      <c r="E23" s="118">
        <v>1200</v>
      </c>
      <c r="F23" s="118">
        <v>1066</v>
      </c>
      <c r="G23" s="119">
        <v>0.05</v>
      </c>
      <c r="H23" s="120" t="s">
        <v>87</v>
      </c>
    </row>
    <row r="24" spans="2:8" ht="13.5" thickBot="1">
      <c r="B24" s="121" t="s">
        <v>109</v>
      </c>
      <c r="C24" s="122" t="s">
        <v>100</v>
      </c>
      <c r="D24" s="122" t="s">
        <v>90</v>
      </c>
      <c r="E24" s="123">
        <v>2500</v>
      </c>
      <c r="F24" s="123">
        <v>2500</v>
      </c>
      <c r="G24" s="124">
        <v>0.05</v>
      </c>
      <c r="H24" s="125" t="s">
        <v>87</v>
      </c>
    </row>
    <row r="25" spans="2:8" ht="13.5" thickBot="1">
      <c r="B25" s="116" t="s">
        <v>110</v>
      </c>
      <c r="C25" s="117" t="s">
        <v>100</v>
      </c>
      <c r="D25" s="117" t="s">
        <v>86</v>
      </c>
      <c r="E25" s="118">
        <v>600</v>
      </c>
      <c r="F25" s="118">
        <v>600</v>
      </c>
      <c r="G25" s="119">
        <v>0.08</v>
      </c>
      <c r="H25" s="120" t="s">
        <v>87</v>
      </c>
    </row>
    <row r="26" spans="2:8" ht="13.5" thickBot="1">
      <c r="B26" s="116" t="s">
        <v>111</v>
      </c>
      <c r="C26" s="117" t="s">
        <v>100</v>
      </c>
      <c r="D26" s="117" t="s">
        <v>112</v>
      </c>
      <c r="E26" s="118">
        <v>3500</v>
      </c>
      <c r="F26" s="118">
        <v>3500</v>
      </c>
      <c r="G26" s="119">
        <v>0.05</v>
      </c>
      <c r="H26" s="120" t="s">
        <v>87</v>
      </c>
    </row>
    <row r="27" spans="2:8" ht="13.5" thickBot="1">
      <c r="B27" s="116" t="s">
        <v>113</v>
      </c>
      <c r="C27" s="117" t="s">
        <v>100</v>
      </c>
      <c r="D27" s="117" t="s">
        <v>114</v>
      </c>
      <c r="E27" s="118">
        <v>1150</v>
      </c>
      <c r="F27" s="118">
        <v>1150</v>
      </c>
      <c r="G27" s="119">
        <v>0.05</v>
      </c>
      <c r="H27" s="120" t="s">
        <v>115</v>
      </c>
    </row>
    <row r="28" spans="2:8" ht="27" customHeight="1" thickBot="1">
      <c r="B28" s="116" t="s">
        <v>116</v>
      </c>
      <c r="C28" s="117" t="s">
        <v>100</v>
      </c>
      <c r="D28" s="117" t="s">
        <v>117</v>
      </c>
      <c r="E28" s="118">
        <v>2300</v>
      </c>
      <c r="F28" s="118">
        <v>2300</v>
      </c>
      <c r="G28" s="119">
        <v>0.05</v>
      </c>
      <c r="H28" s="120" t="s">
        <v>118</v>
      </c>
    </row>
    <row r="29" spans="2:8" ht="13.5" thickBot="1">
      <c r="B29" s="116" t="s">
        <v>119</v>
      </c>
      <c r="C29" s="117" t="s">
        <v>100</v>
      </c>
      <c r="D29" s="117" t="s">
        <v>120</v>
      </c>
      <c r="E29" s="118">
        <v>3500</v>
      </c>
      <c r="F29" s="118">
        <v>3500</v>
      </c>
      <c r="G29" s="119">
        <v>0.05</v>
      </c>
      <c r="H29" s="120" t="s">
        <v>121</v>
      </c>
    </row>
    <row r="30" spans="2:8" ht="13.5" thickBot="1">
      <c r="B30" s="121" t="s">
        <v>124</v>
      </c>
      <c r="C30" s="122" t="s">
        <v>100</v>
      </c>
      <c r="D30" s="122" t="s">
        <v>125</v>
      </c>
      <c r="E30" s="123">
        <v>1000</v>
      </c>
      <c r="F30" s="123">
        <v>1000</v>
      </c>
      <c r="G30" s="124">
        <v>0.05</v>
      </c>
      <c r="H30" s="125" t="s">
        <v>126</v>
      </c>
    </row>
    <row r="31" spans="2:8" ht="13.5" thickBot="1">
      <c r="B31" s="116" t="s">
        <v>127</v>
      </c>
      <c r="C31" s="117" t="s">
        <v>100</v>
      </c>
      <c r="D31" s="117" t="s">
        <v>128</v>
      </c>
      <c r="E31" s="118">
        <v>7000</v>
      </c>
      <c r="F31" s="118">
        <v>7000</v>
      </c>
      <c r="G31" s="119">
        <v>0.05</v>
      </c>
      <c r="H31" s="120" t="s">
        <v>129</v>
      </c>
    </row>
    <row r="32" spans="2:8" ht="13.5" thickBot="1">
      <c r="B32" s="116" t="s">
        <v>130</v>
      </c>
      <c r="C32" s="117" t="s">
        <v>100</v>
      </c>
      <c r="D32" s="117" t="s">
        <v>131</v>
      </c>
      <c r="E32" s="118">
        <v>980</v>
      </c>
      <c r="F32" s="118">
        <v>980</v>
      </c>
      <c r="G32" s="119">
        <v>0.05</v>
      </c>
      <c r="H32" s="120" t="s">
        <v>132</v>
      </c>
    </row>
    <row r="33" spans="2:8" ht="13.5" thickBot="1">
      <c r="B33" s="116" t="s">
        <v>133</v>
      </c>
      <c r="C33" s="117" t="s">
        <v>100</v>
      </c>
      <c r="D33" s="117" t="s">
        <v>134</v>
      </c>
      <c r="E33" s="118">
        <v>2500</v>
      </c>
      <c r="F33" s="118">
        <v>2500</v>
      </c>
      <c r="G33" s="119">
        <v>0.05</v>
      </c>
      <c r="H33" s="120" t="s">
        <v>135</v>
      </c>
    </row>
    <row r="34" spans="2:8" ht="13.5" thickBot="1">
      <c r="B34" s="121" t="s">
        <v>136</v>
      </c>
      <c r="C34" s="122" t="s">
        <v>112</v>
      </c>
      <c r="D34" s="122" t="s">
        <v>90</v>
      </c>
      <c r="E34" s="123">
        <v>700</v>
      </c>
      <c r="F34" s="123">
        <v>700</v>
      </c>
      <c r="G34" s="124">
        <v>0.08</v>
      </c>
      <c r="H34" s="125" t="s">
        <v>87</v>
      </c>
    </row>
    <row r="35" spans="2:8" ht="13.5" thickBot="1">
      <c r="B35" s="116" t="s">
        <v>137</v>
      </c>
      <c r="C35" s="117" t="s">
        <v>112</v>
      </c>
      <c r="D35" s="117" t="s">
        <v>92</v>
      </c>
      <c r="E35" s="118">
        <v>700</v>
      </c>
      <c r="F35" s="118">
        <v>700</v>
      </c>
      <c r="G35" s="119">
        <v>0.08</v>
      </c>
      <c r="H35" s="120" t="s">
        <v>87</v>
      </c>
    </row>
    <row r="36" spans="2:8" ht="13.5" thickBot="1">
      <c r="B36" s="116" t="s">
        <v>138</v>
      </c>
      <c r="C36" s="117" t="s">
        <v>112</v>
      </c>
      <c r="D36" s="117" t="s">
        <v>102</v>
      </c>
      <c r="E36" s="118">
        <v>1000</v>
      </c>
      <c r="F36" s="118">
        <v>1000</v>
      </c>
      <c r="G36" s="119">
        <v>0.08</v>
      </c>
      <c r="H36" s="120" t="s">
        <v>139</v>
      </c>
    </row>
    <row r="37" spans="2:8" ht="13.5" thickBot="1">
      <c r="B37" s="116" t="s">
        <v>140</v>
      </c>
      <c r="C37" s="117" t="s">
        <v>112</v>
      </c>
      <c r="D37" s="117" t="s">
        <v>125</v>
      </c>
      <c r="E37" s="118">
        <v>1400</v>
      </c>
      <c r="F37" s="118">
        <v>1400</v>
      </c>
      <c r="G37" s="119">
        <v>0.05</v>
      </c>
      <c r="H37" s="120" t="s">
        <v>141</v>
      </c>
    </row>
    <row r="38" spans="2:8" ht="13.5" thickBot="1">
      <c r="B38" s="116" t="s">
        <v>142</v>
      </c>
      <c r="C38" s="117" t="s">
        <v>143</v>
      </c>
      <c r="D38" s="117" t="s">
        <v>92</v>
      </c>
      <c r="E38" s="118">
        <v>50</v>
      </c>
      <c r="F38" s="118">
        <v>50</v>
      </c>
      <c r="G38" s="119">
        <v>0.05</v>
      </c>
      <c r="H38" s="120" t="s">
        <v>144</v>
      </c>
    </row>
    <row r="39" spans="2:8" ht="13.5" thickBot="1">
      <c r="B39" s="116" t="s">
        <v>145</v>
      </c>
      <c r="C39" s="117" t="s">
        <v>143</v>
      </c>
      <c r="D39" s="117" t="s">
        <v>98</v>
      </c>
      <c r="E39" s="118">
        <v>1560</v>
      </c>
      <c r="F39" s="118">
        <v>1560</v>
      </c>
      <c r="G39" s="119">
        <v>0.08</v>
      </c>
      <c r="H39" s="120" t="s">
        <v>146</v>
      </c>
    </row>
    <row r="40" spans="2:8" ht="13.5" thickBot="1">
      <c r="B40" s="116" t="s">
        <v>147</v>
      </c>
      <c r="C40" s="117" t="s">
        <v>148</v>
      </c>
      <c r="D40" s="117" t="s">
        <v>98</v>
      </c>
      <c r="E40" s="118">
        <v>1000</v>
      </c>
      <c r="F40" s="118">
        <v>1000</v>
      </c>
      <c r="G40" s="119">
        <v>0.08</v>
      </c>
      <c r="H40" s="120" t="s">
        <v>149</v>
      </c>
    </row>
    <row r="41" spans="2:8" ht="13.5" thickBot="1">
      <c r="B41" s="121" t="s">
        <v>150</v>
      </c>
      <c r="C41" s="122" t="s">
        <v>151</v>
      </c>
      <c r="D41" s="122" t="s">
        <v>86</v>
      </c>
      <c r="E41" s="123">
        <v>700</v>
      </c>
      <c r="F41" s="123">
        <v>700</v>
      </c>
      <c r="G41" s="124">
        <v>0.08</v>
      </c>
      <c r="H41" s="125" t="s">
        <v>152</v>
      </c>
    </row>
    <row r="42" spans="2:8" ht="13.5" thickBot="1">
      <c r="B42" s="116" t="s">
        <v>153</v>
      </c>
      <c r="C42" s="117" t="s">
        <v>114</v>
      </c>
      <c r="D42" s="117" t="s">
        <v>86</v>
      </c>
      <c r="E42" s="118">
        <v>600</v>
      </c>
      <c r="F42" s="118">
        <v>600</v>
      </c>
      <c r="G42" s="119">
        <v>0.08</v>
      </c>
      <c r="H42" s="120" t="s">
        <v>154</v>
      </c>
    </row>
    <row r="45" spans="2:8">
      <c r="B45" s="126" t="s">
        <v>122</v>
      </c>
    </row>
    <row r="46" spans="2:8">
      <c r="B46" s="127" t="s">
        <v>155</v>
      </c>
    </row>
    <row r="47" spans="2:8">
      <c r="B47" s="127" t="s">
        <v>156</v>
      </c>
    </row>
    <row r="48" spans="2:8">
      <c r="B48" s="127" t="s">
        <v>157</v>
      </c>
    </row>
    <row r="49" spans="2:2">
      <c r="B49" s="127" t="s">
        <v>158</v>
      </c>
    </row>
    <row r="50" spans="2:2">
      <c r="B50" s="127" t="s">
        <v>159</v>
      </c>
    </row>
    <row r="51" spans="2:2">
      <c r="B51" s="127" t="s">
        <v>160</v>
      </c>
    </row>
    <row r="52" spans="2:2">
      <c r="B52" s="127" t="s">
        <v>161</v>
      </c>
    </row>
    <row r="53" spans="2:2">
      <c r="B53" s="127" t="s">
        <v>162</v>
      </c>
    </row>
    <row r="54" spans="2:2">
      <c r="B54" s="127"/>
    </row>
  </sheetData>
  <mergeCells count="5">
    <mergeCell ref="C6:C7"/>
    <mergeCell ref="D6:D7"/>
    <mergeCell ref="G6:G7"/>
    <mergeCell ref="H6:H7"/>
    <mergeCell ref="B6:B7"/>
  </mergeCells>
  <hyperlinks>
    <hyperlink ref="B22" location="_ftn1" display="_ftn1"/>
    <hyperlink ref="B45" location="_ftnref1" display="_ftnref1"/>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AVA</vt:lpstr>
      <vt:lpstr>LineCapInclUK</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cp:lastPrinted>2001-09-28T20:39:50Z</cp:lastPrinted>
  <dcterms:created xsi:type="dcterms:W3CDTF">2001-09-28T18:48:17Z</dcterms:created>
  <dcterms:modified xsi:type="dcterms:W3CDTF">2018-08-29T07:27:31Z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ies>
</file>