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ikkel\TIMES-DK\SubRES_TMPL\"/>
    </mc:Choice>
  </mc:AlternateContent>
  <bookViews>
    <workbookView xWindow="120" yWindow="135" windowWidth="16275" windowHeight="7275" tabRatio="603" activeTab="2"/>
  </bookViews>
  <sheets>
    <sheet name="LOG" sheetId="16" r:id="rId1"/>
    <sheet name="Intro" sheetId="17" r:id="rId2"/>
    <sheet name="ELC_TechC" sheetId="4" r:id="rId3"/>
    <sheet name="ELC_ProcC" sheetId="9" r:id="rId4"/>
    <sheet name="Fuel" sheetId="15" r:id="rId5"/>
    <sheet name="Adjusted O&amp;M waste and WIN " sheetId="19" r:id="rId6"/>
  </sheets>
  <externalReferences>
    <externalReference r:id="rId7"/>
  </externalReferences>
  <definedNames>
    <definedName name="_xlnm._FilterDatabase" localSheetId="2" hidden="1">ELC_TechC!$A$10:$X$42</definedName>
    <definedName name="_Order1" hidden="1">255</definedName>
    <definedName name="_Order2" hidden="1">255</definedName>
    <definedName name="AFA_3c">ELC_TechC!$Z$10</definedName>
    <definedName name="BasicFuels">Fuel!$I$12:$J$24</definedName>
    <definedName name="CAP2ACT_3c">ELC_TechC!$Y$10</definedName>
    <definedName name="CEH_3c">ELC_TechC!$K$10</definedName>
    <definedName name="CHPR_3c">ELC_TechC!$J$10</definedName>
    <definedName name="CHPR_UP_3c">ELC_TechC!$I$10</definedName>
    <definedName name="Comm_IN_3c">ELC_TechC!$E$10</definedName>
    <definedName name="Comm_OUT_3c">ELC_TechC!$F$10</definedName>
    <definedName name="CURR_3c">ELC_TechC!$G$10</definedName>
    <definedName name="EFF_3c">ELC_TechC!$H$10</definedName>
    <definedName name="FindFuel1">Fuel!$B$12:$C$93</definedName>
    <definedName name="FindFuel2">Fuel!$E$12:$F$24</definedName>
    <definedName name="FIXOM_3c">ELC_TechC!$W$10</definedName>
    <definedName name="FIXWINOFF">'Adjusted O&amp;M waste and WIN '!$K$13</definedName>
    <definedName name="FIXWINON">'Adjusted O&amp;M waste and WIN '!$K$14</definedName>
    <definedName name="FIXWSTBO">'[1]Adjusting O&amp;M waste and WIN '!$E$5</definedName>
    <definedName name="FIXWSTBP" localSheetId="5">'Adjusted O&amp;M waste and WIN '!$E$4</definedName>
    <definedName name="FIXWSTBP">#REF!</definedName>
    <definedName name="FuelDesc">Fuel!$I$12:$J$39</definedName>
    <definedName name="FuelProperties">Fuel!$AB$10</definedName>
    <definedName name="FuelTypes">Fuel!$I$25:$J$27</definedName>
    <definedName name="FuelTypes_Share_1">Fuel!$I$66:$U$80</definedName>
    <definedName name="FuelTypes_Share_2">Fuel!$I$85:$U$99</definedName>
    <definedName name="FuelTypes_Share_3">Fuel!$I$104:$U$118</definedName>
    <definedName name="FuelTypes_Share_4">Fuel!$I$123:$U$137</definedName>
    <definedName name="FuelTypes_Share_5">Fuel!$I$142:$U$156</definedName>
    <definedName name="FuelTypes_Share_6">Fuel!$I$161:$U$175</definedName>
    <definedName name="FuelTypes_Share_7">Fuel!$I$180:$U$194</definedName>
    <definedName name="LIFE_3c">ELC_TechC!$V$10</definedName>
    <definedName name="MixedFuels">Fuel!$I$28:$J$39</definedName>
    <definedName name="MixedFuels1">Fuel!$I$47:$U$61</definedName>
    <definedName name="NCAP_BND_FX_0_3c">ELC_TechC!$AB$10</definedName>
    <definedName name="NCAP_BND_FX_3c">ELC_TechC!$U$10</definedName>
    <definedName name="Peak_3c">ELC_TechC!$AA$10</definedName>
    <definedName name="Region_3c">ELC_TechC!$D$10</definedName>
    <definedName name="Share_I_FX_ELCC_3c">ELC_TechC!$L$10</definedName>
    <definedName name="Share_I_UP_0_3c">ELC_TechC!$S$10</definedName>
    <definedName name="Share_I_UP_2010_3c">ELC_TechC!$M$10</definedName>
    <definedName name="Share_I_UP_2012_3c">ELC_TechC!$N$10</definedName>
    <definedName name="Share_I_UP_2015_3c">ELC_TechC!$O$10</definedName>
    <definedName name="Share_I_UP_2020_3c">ELC_TechC!$P$10</definedName>
    <definedName name="Share_I_UP_2025_3c">ELC_TechC!$Q$10</definedName>
    <definedName name="Share_I_UP_2050_3c">ELC_TechC!$R$10</definedName>
    <definedName name="STOCK_HET_3c">ELC_TechC!$T$10</definedName>
    <definedName name="TechDesc_3c">ELC_TechC!$C$10</definedName>
    <definedName name="TechName_3c">ELC_TechC!$B$10</definedName>
    <definedName name="VAROM_3c">ELC_TechC!$X$10</definedName>
    <definedName name="VARWINOFF">'Adjusted O&amp;M waste and WIN '!$L$13</definedName>
    <definedName name="VARWINON">'Adjusted O&amp;M waste and WIN '!$L$14</definedName>
    <definedName name="VARWSTBO" localSheetId="5">'Adjusted O&amp;M waste and WIN '!$F$5</definedName>
    <definedName name="VARWSTBO">#REF!</definedName>
    <definedName name="VARWSTBP" localSheetId="5">'Adjusted O&amp;M waste and WIN '!$F$4</definedName>
    <definedName name="VARWSTBP">#REF!</definedName>
  </definedNames>
  <calcPr calcId="162913" concurrentCalc="0"/>
</workbook>
</file>

<file path=xl/calcChain.xml><?xml version="1.0" encoding="utf-8"?>
<calcChain xmlns="http://schemas.openxmlformats.org/spreadsheetml/2006/main">
  <c r="R42" i="4" l="1"/>
  <c r="Q42" i="4"/>
  <c r="P42" i="4"/>
  <c r="R41" i="4"/>
  <c r="Q41" i="4"/>
  <c r="P41" i="4"/>
  <c r="R40" i="4"/>
  <c r="Q40" i="4"/>
  <c r="P40" i="4"/>
  <c r="R35" i="4"/>
  <c r="R34" i="4"/>
  <c r="R33" i="4"/>
  <c r="Q35" i="4"/>
  <c r="Q34" i="4"/>
  <c r="Q33" i="4"/>
  <c r="P35" i="4"/>
  <c r="P34" i="4"/>
  <c r="P33" i="4"/>
  <c r="B64" i="4"/>
  <c r="C64" i="4"/>
  <c r="C63" i="4"/>
  <c r="C62" i="4"/>
  <c r="B63" i="4"/>
  <c r="B62" i="4"/>
  <c r="G32" i="9"/>
  <c r="G33" i="9"/>
  <c r="G31" i="9"/>
  <c r="D4" i="16"/>
  <c r="G21" i="9"/>
  <c r="G22" i="9"/>
  <c r="G23" i="9"/>
  <c r="G24" i="9"/>
  <c r="G25" i="9"/>
  <c r="G26" i="9"/>
  <c r="G27" i="9"/>
  <c r="G28" i="9"/>
  <c r="G29" i="9"/>
  <c r="G30" i="9"/>
  <c r="E31" i="4"/>
  <c r="Y31" i="4"/>
  <c r="Y33" i="4"/>
  <c r="E36" i="4"/>
  <c r="Y36" i="4"/>
  <c r="E38" i="4"/>
  <c r="Y38" i="4"/>
  <c r="Y40" i="4"/>
  <c r="Y43" i="4"/>
  <c r="Y48" i="4"/>
  <c r="E50" i="4"/>
  <c r="Y50" i="4"/>
  <c r="E52" i="4"/>
  <c r="Y52" i="4"/>
  <c r="Y53" i="4"/>
  <c r="G11" i="9"/>
  <c r="G12" i="9"/>
  <c r="G13" i="9"/>
  <c r="G14" i="9"/>
  <c r="G15" i="9"/>
  <c r="G16" i="9"/>
  <c r="G17" i="9"/>
  <c r="G18" i="9"/>
  <c r="G19" i="9"/>
  <c r="G20" i="9"/>
  <c r="U8" i="4"/>
  <c r="E11" i="4"/>
  <c r="Y11" i="4"/>
  <c r="E13" i="4"/>
  <c r="Y13" i="4"/>
  <c r="E15" i="4"/>
  <c r="Y15" i="4"/>
  <c r="E17" i="4"/>
  <c r="Y17" i="4"/>
  <c r="Y19" i="4"/>
  <c r="Y22" i="4"/>
  <c r="E24" i="4"/>
  <c r="Y24" i="4"/>
  <c r="Y26" i="4"/>
  <c r="E29" i="4"/>
  <c r="Y29" i="4"/>
  <c r="E30" i="4"/>
  <c r="Y30" i="4"/>
  <c r="D5" i="16"/>
  <c r="D6" i="16"/>
  <c r="D7" i="16"/>
  <c r="D8" i="16"/>
  <c r="D9" i="16"/>
  <c r="D10" i="16"/>
  <c r="D11" i="16"/>
  <c r="D14" i="16"/>
  <c r="L14" i="19"/>
  <c r="L13" i="19"/>
  <c r="D16" i="16"/>
  <c r="D17" i="16"/>
  <c r="D18" i="16"/>
  <c r="H14" i="19"/>
  <c r="I14" i="19"/>
  <c r="J14" i="19"/>
  <c r="K14" i="19"/>
  <c r="H13" i="19"/>
  <c r="I13" i="19"/>
  <c r="J13" i="19"/>
  <c r="K13" i="19"/>
  <c r="I10" i="19"/>
  <c r="F10" i="19"/>
  <c r="E10" i="19"/>
  <c r="I9" i="19"/>
  <c r="F9" i="19"/>
  <c r="E9" i="19"/>
  <c r="I8" i="19"/>
  <c r="F8" i="19"/>
  <c r="E8" i="19"/>
  <c r="I7" i="19"/>
  <c r="F7" i="19"/>
  <c r="E7" i="19"/>
  <c r="D22" i="16"/>
  <c r="D23" i="16"/>
  <c r="M212" i="15"/>
  <c r="M222" i="15"/>
  <c r="M232" i="15"/>
  <c r="M242" i="15"/>
  <c r="M252" i="15"/>
  <c r="M262" i="15"/>
  <c r="M272" i="15"/>
  <c r="M282" i="15"/>
  <c r="M292" i="15"/>
  <c r="M302" i="15"/>
  <c r="M312" i="15"/>
  <c r="M322" i="15"/>
  <c r="M332" i="15"/>
  <c r="M342" i="15"/>
  <c r="L212" i="15"/>
  <c r="L222" i="15"/>
  <c r="L232" i="15"/>
  <c r="L242" i="15"/>
  <c r="L252" i="15"/>
  <c r="L262" i="15"/>
  <c r="L272" i="15"/>
  <c r="L282" i="15"/>
  <c r="L292" i="15"/>
  <c r="L302" i="15"/>
  <c r="L312" i="15"/>
  <c r="L322" i="15"/>
  <c r="L332" i="15"/>
  <c r="L342" i="15"/>
  <c r="M203" i="15"/>
  <c r="M204" i="15"/>
  <c r="M214" i="15"/>
  <c r="M224" i="15"/>
  <c r="M234" i="15"/>
  <c r="M244" i="15"/>
  <c r="M254" i="15"/>
  <c r="M264" i="15"/>
  <c r="M274" i="15"/>
  <c r="M284" i="15"/>
  <c r="M294" i="15"/>
  <c r="M304" i="15"/>
  <c r="M314" i="15"/>
  <c r="M324" i="15"/>
  <c r="M334" i="15"/>
  <c r="M344" i="15"/>
  <c r="L203" i="15"/>
  <c r="L213" i="15"/>
  <c r="L223" i="15"/>
  <c r="L233" i="15"/>
  <c r="L243" i="15"/>
  <c r="L253" i="15"/>
  <c r="L263" i="15"/>
  <c r="L273" i="15"/>
  <c r="L283" i="15"/>
  <c r="L293" i="15"/>
  <c r="L303" i="15"/>
  <c r="L313" i="15"/>
  <c r="L323" i="15"/>
  <c r="L333" i="15"/>
  <c r="L343" i="15"/>
  <c r="AF175" i="15"/>
  <c r="AE175" i="15"/>
  <c r="AD175" i="15"/>
  <c r="AC175" i="15"/>
  <c r="AB175" i="15"/>
  <c r="AA175" i="15"/>
  <c r="Z175" i="15"/>
  <c r="Y175" i="15"/>
  <c r="X175" i="15"/>
  <c r="W175" i="15"/>
  <c r="AF174" i="15"/>
  <c r="AE174" i="15"/>
  <c r="AD174" i="15"/>
  <c r="AC174" i="15"/>
  <c r="AB174" i="15"/>
  <c r="AA174" i="15"/>
  <c r="Z174" i="15"/>
  <c r="Y174" i="15"/>
  <c r="X174" i="15"/>
  <c r="W174" i="15"/>
  <c r="AF173" i="15"/>
  <c r="AE173" i="15"/>
  <c r="AD173" i="15"/>
  <c r="AC173" i="15"/>
  <c r="AB173" i="15"/>
  <c r="AA173" i="15"/>
  <c r="Z173" i="15"/>
  <c r="Y173" i="15"/>
  <c r="X173" i="15"/>
  <c r="W173" i="15"/>
  <c r="AF172" i="15"/>
  <c r="AE172" i="15"/>
  <c r="AD172" i="15"/>
  <c r="AC172" i="15"/>
  <c r="AB172" i="15"/>
  <c r="AA172" i="15"/>
  <c r="Z172" i="15"/>
  <c r="Y172" i="15"/>
  <c r="X172" i="15"/>
  <c r="W172" i="15"/>
  <c r="AF171" i="15"/>
  <c r="AE171" i="15"/>
  <c r="AD171" i="15"/>
  <c r="AC171" i="15"/>
  <c r="AB171" i="15"/>
  <c r="AA171" i="15"/>
  <c r="Z171" i="15"/>
  <c r="Y171" i="15"/>
  <c r="X171" i="15"/>
  <c r="W171" i="15"/>
  <c r="AF170" i="15"/>
  <c r="AE170" i="15"/>
  <c r="AD170" i="15"/>
  <c r="AC170" i="15"/>
  <c r="AB170" i="15"/>
  <c r="AA170" i="15"/>
  <c r="Z170" i="15"/>
  <c r="Y170" i="15"/>
  <c r="X170" i="15"/>
  <c r="W170" i="15"/>
  <c r="AF169" i="15"/>
  <c r="AE169" i="15"/>
  <c r="AD169" i="15"/>
  <c r="AC169" i="15"/>
  <c r="AB169" i="15"/>
  <c r="AA169" i="15"/>
  <c r="Z169" i="15"/>
  <c r="Y169" i="15"/>
  <c r="X169" i="15"/>
  <c r="W169" i="15"/>
  <c r="AF168" i="15"/>
  <c r="AE168" i="15"/>
  <c r="AD168" i="15"/>
  <c r="AC168" i="15"/>
  <c r="AB168" i="15"/>
  <c r="AA168" i="15"/>
  <c r="Z168" i="15"/>
  <c r="Y168" i="15"/>
  <c r="X168" i="15"/>
  <c r="W168" i="15"/>
  <c r="AF167" i="15"/>
  <c r="AE167" i="15"/>
  <c r="AD167" i="15"/>
  <c r="AC167" i="15"/>
  <c r="AB167" i="15"/>
  <c r="AA167" i="15"/>
  <c r="Z167" i="15"/>
  <c r="Y167" i="15"/>
  <c r="X167" i="15"/>
  <c r="W167" i="15"/>
  <c r="AF166" i="15"/>
  <c r="AE166" i="15"/>
  <c r="AD166" i="15"/>
  <c r="AC166" i="15"/>
  <c r="AB166" i="15"/>
  <c r="AA166" i="15"/>
  <c r="Z166" i="15"/>
  <c r="Y166" i="15"/>
  <c r="X166" i="15"/>
  <c r="W166" i="15"/>
  <c r="AF165" i="15"/>
  <c r="AE165" i="15"/>
  <c r="AD165" i="15"/>
  <c r="AC165" i="15"/>
  <c r="AB165" i="15"/>
  <c r="AA165" i="15"/>
  <c r="Z165" i="15"/>
  <c r="Y165" i="15"/>
  <c r="X165" i="15"/>
  <c r="W165" i="15"/>
  <c r="AF164" i="15"/>
  <c r="AE164" i="15"/>
  <c r="AD164" i="15"/>
  <c r="AC164" i="15"/>
  <c r="AB164" i="15"/>
  <c r="AA164" i="15"/>
  <c r="Z164" i="15"/>
  <c r="Y164" i="15"/>
  <c r="X164" i="15"/>
  <c r="W164" i="15"/>
  <c r="AF163" i="15"/>
  <c r="AE163" i="15"/>
  <c r="AD163" i="15"/>
  <c r="AC163" i="15"/>
  <c r="AB163" i="15"/>
  <c r="AA163" i="15"/>
  <c r="Z163" i="15"/>
  <c r="Y163" i="15"/>
  <c r="X163" i="15"/>
  <c r="W163" i="15"/>
  <c r="AF162" i="15"/>
  <c r="AE162" i="15"/>
  <c r="AD162" i="15"/>
  <c r="AC162" i="15"/>
  <c r="AB162" i="15"/>
  <c r="AA162" i="15"/>
  <c r="Z162" i="15"/>
  <c r="Y162" i="15"/>
  <c r="X162" i="15"/>
  <c r="W162" i="15"/>
  <c r="AF161" i="15"/>
  <c r="AE161" i="15"/>
  <c r="AD161" i="15"/>
  <c r="AC161" i="15"/>
  <c r="AB161" i="15"/>
  <c r="AA161" i="15"/>
  <c r="Z161" i="15"/>
  <c r="Y161" i="15"/>
  <c r="X161" i="15"/>
  <c r="W161" i="15"/>
  <c r="AF156" i="15"/>
  <c r="AE156" i="15"/>
  <c r="AD156" i="15"/>
  <c r="AC156" i="15"/>
  <c r="AB156" i="15"/>
  <c r="AA156" i="15"/>
  <c r="Z156" i="15"/>
  <c r="Y156" i="15"/>
  <c r="X156" i="15"/>
  <c r="W156" i="15"/>
  <c r="AF155" i="15"/>
  <c r="AE155" i="15"/>
  <c r="AD155" i="15"/>
  <c r="AC155" i="15"/>
  <c r="AB155" i="15"/>
  <c r="AA155" i="15"/>
  <c r="Z155" i="15"/>
  <c r="Y155" i="15"/>
  <c r="X155" i="15"/>
  <c r="W155" i="15"/>
  <c r="AF154" i="15"/>
  <c r="AE154" i="15"/>
  <c r="AD154" i="15"/>
  <c r="AC154" i="15"/>
  <c r="AB154" i="15"/>
  <c r="AA154" i="15"/>
  <c r="Z154" i="15"/>
  <c r="Y154" i="15"/>
  <c r="X154" i="15"/>
  <c r="W154" i="15"/>
  <c r="AF153" i="15"/>
  <c r="AE153" i="15"/>
  <c r="AD153" i="15"/>
  <c r="AC153" i="15"/>
  <c r="AB153" i="15"/>
  <c r="AA153" i="15"/>
  <c r="Z153" i="15"/>
  <c r="Y153" i="15"/>
  <c r="X153" i="15"/>
  <c r="W153" i="15"/>
  <c r="AF152" i="15"/>
  <c r="AE152" i="15"/>
  <c r="AD152" i="15"/>
  <c r="AC152" i="15"/>
  <c r="AB152" i="15"/>
  <c r="AA152" i="15"/>
  <c r="Z152" i="15"/>
  <c r="Y152" i="15"/>
  <c r="X152" i="15"/>
  <c r="W152" i="15"/>
  <c r="AF151" i="15"/>
  <c r="AE151" i="15"/>
  <c r="AD151" i="15"/>
  <c r="AC151" i="15"/>
  <c r="AB151" i="15"/>
  <c r="AA151" i="15"/>
  <c r="Z151" i="15"/>
  <c r="Y151" i="15"/>
  <c r="X151" i="15"/>
  <c r="W151" i="15"/>
  <c r="AF150" i="15"/>
  <c r="AE150" i="15"/>
  <c r="AD150" i="15"/>
  <c r="AC150" i="15"/>
  <c r="AB150" i="15"/>
  <c r="AA150" i="15"/>
  <c r="Z150" i="15"/>
  <c r="Y150" i="15"/>
  <c r="X150" i="15"/>
  <c r="W150" i="15"/>
  <c r="AF149" i="15"/>
  <c r="AE149" i="15"/>
  <c r="AD149" i="15"/>
  <c r="AC149" i="15"/>
  <c r="AB149" i="15"/>
  <c r="AA149" i="15"/>
  <c r="Z149" i="15"/>
  <c r="Y149" i="15"/>
  <c r="X149" i="15"/>
  <c r="W149" i="15"/>
  <c r="AF148" i="15"/>
  <c r="AE148" i="15"/>
  <c r="AD148" i="15"/>
  <c r="AC148" i="15"/>
  <c r="AB148" i="15"/>
  <c r="AA148" i="15"/>
  <c r="Z148" i="15"/>
  <c r="Y148" i="15"/>
  <c r="X148" i="15"/>
  <c r="W148" i="15"/>
  <c r="AF147" i="15"/>
  <c r="AE147" i="15"/>
  <c r="AD147" i="15"/>
  <c r="AC147" i="15"/>
  <c r="AB147" i="15"/>
  <c r="AA147" i="15"/>
  <c r="Z147" i="15"/>
  <c r="Y147" i="15"/>
  <c r="X147" i="15"/>
  <c r="W147" i="15"/>
  <c r="AF146" i="15"/>
  <c r="AE146" i="15"/>
  <c r="AD146" i="15"/>
  <c r="AC146" i="15"/>
  <c r="AB146" i="15"/>
  <c r="AA146" i="15"/>
  <c r="Z146" i="15"/>
  <c r="Y146" i="15"/>
  <c r="X146" i="15"/>
  <c r="W146" i="15"/>
  <c r="AF145" i="15"/>
  <c r="AE145" i="15"/>
  <c r="AD145" i="15"/>
  <c r="AC145" i="15"/>
  <c r="AB145" i="15"/>
  <c r="AA145" i="15"/>
  <c r="Z145" i="15"/>
  <c r="Y145" i="15"/>
  <c r="X145" i="15"/>
  <c r="W145" i="15"/>
  <c r="AF144" i="15"/>
  <c r="AE144" i="15"/>
  <c r="AD144" i="15"/>
  <c r="AC144" i="15"/>
  <c r="AB144" i="15"/>
  <c r="AA144" i="15"/>
  <c r="Z144" i="15"/>
  <c r="Y144" i="15"/>
  <c r="X144" i="15"/>
  <c r="W144" i="15"/>
  <c r="AF143" i="15"/>
  <c r="AE143" i="15"/>
  <c r="AD143" i="15"/>
  <c r="AC143" i="15"/>
  <c r="AB143" i="15"/>
  <c r="AA143" i="15"/>
  <c r="Z143" i="15"/>
  <c r="Y143" i="15"/>
  <c r="X143" i="15"/>
  <c r="W143" i="15"/>
  <c r="AF142" i="15"/>
  <c r="AE142" i="15"/>
  <c r="AD142" i="15"/>
  <c r="AC142" i="15"/>
  <c r="AB142" i="15"/>
  <c r="AA142" i="15"/>
  <c r="Z142" i="15"/>
  <c r="Y142" i="15"/>
  <c r="X142" i="15"/>
  <c r="W142" i="15"/>
  <c r="AF137" i="15"/>
  <c r="AE137" i="15"/>
  <c r="AD137" i="15"/>
  <c r="AC137" i="15"/>
  <c r="AB137" i="15"/>
  <c r="AA137" i="15"/>
  <c r="Z137" i="15"/>
  <c r="Y137" i="15"/>
  <c r="X137" i="15"/>
  <c r="W137" i="15"/>
  <c r="AF136" i="15"/>
  <c r="AE136" i="15"/>
  <c r="AD136" i="15"/>
  <c r="AC136" i="15"/>
  <c r="AB136" i="15"/>
  <c r="AA136" i="15"/>
  <c r="Z136" i="15"/>
  <c r="Y136" i="15"/>
  <c r="X136" i="15"/>
  <c r="W136" i="15"/>
  <c r="AF135" i="15"/>
  <c r="AE135" i="15"/>
  <c r="AD135" i="15"/>
  <c r="AC135" i="15"/>
  <c r="AB135" i="15"/>
  <c r="AA135" i="15"/>
  <c r="Z135" i="15"/>
  <c r="Y135" i="15"/>
  <c r="X135" i="15"/>
  <c r="W135" i="15"/>
  <c r="AF134" i="15"/>
  <c r="AE134" i="15"/>
  <c r="AD134" i="15"/>
  <c r="AC134" i="15"/>
  <c r="AB134" i="15"/>
  <c r="AA134" i="15"/>
  <c r="Z134" i="15"/>
  <c r="Y134" i="15"/>
  <c r="X134" i="15"/>
  <c r="W134" i="15"/>
  <c r="AF133" i="15"/>
  <c r="AE133" i="15"/>
  <c r="AD133" i="15"/>
  <c r="AC133" i="15"/>
  <c r="AB133" i="15"/>
  <c r="AA133" i="15"/>
  <c r="Z133" i="15"/>
  <c r="Y133" i="15"/>
  <c r="X133" i="15"/>
  <c r="W133" i="15"/>
  <c r="AF132" i="15"/>
  <c r="AE132" i="15"/>
  <c r="AD132" i="15"/>
  <c r="AC132" i="15"/>
  <c r="AB132" i="15"/>
  <c r="AA132" i="15"/>
  <c r="Z132" i="15"/>
  <c r="Y132" i="15"/>
  <c r="X132" i="15"/>
  <c r="W132" i="15"/>
  <c r="AF131" i="15"/>
  <c r="AE131" i="15"/>
  <c r="AD131" i="15"/>
  <c r="AC131" i="15"/>
  <c r="AB131" i="15"/>
  <c r="AA131" i="15"/>
  <c r="Z131" i="15"/>
  <c r="Y131" i="15"/>
  <c r="X131" i="15"/>
  <c r="W131" i="15"/>
  <c r="AF130" i="15"/>
  <c r="AE130" i="15"/>
  <c r="AD130" i="15"/>
  <c r="AC130" i="15"/>
  <c r="AB130" i="15"/>
  <c r="AA130" i="15"/>
  <c r="Z130" i="15"/>
  <c r="Y130" i="15"/>
  <c r="X130" i="15"/>
  <c r="W130" i="15"/>
  <c r="AF129" i="15"/>
  <c r="AE129" i="15"/>
  <c r="AD129" i="15"/>
  <c r="AC129" i="15"/>
  <c r="AB129" i="15"/>
  <c r="AA129" i="15"/>
  <c r="Z129" i="15"/>
  <c r="Y129" i="15"/>
  <c r="X129" i="15"/>
  <c r="W129" i="15"/>
  <c r="AF128" i="15"/>
  <c r="AE128" i="15"/>
  <c r="AD128" i="15"/>
  <c r="AC128" i="15"/>
  <c r="AB128" i="15"/>
  <c r="AA128" i="15"/>
  <c r="Z128" i="15"/>
  <c r="Y128" i="15"/>
  <c r="X128" i="15"/>
  <c r="W128" i="15"/>
  <c r="AF127" i="15"/>
  <c r="AE127" i="15"/>
  <c r="AD127" i="15"/>
  <c r="AC127" i="15"/>
  <c r="AB127" i="15"/>
  <c r="AA127" i="15"/>
  <c r="Z127" i="15"/>
  <c r="Y127" i="15"/>
  <c r="X127" i="15"/>
  <c r="W127" i="15"/>
  <c r="AF126" i="15"/>
  <c r="AE126" i="15"/>
  <c r="AD126" i="15"/>
  <c r="AC126" i="15"/>
  <c r="AB126" i="15"/>
  <c r="AA126" i="15"/>
  <c r="Z126" i="15"/>
  <c r="Y126" i="15"/>
  <c r="X126" i="15"/>
  <c r="W126" i="15"/>
  <c r="AF125" i="15"/>
  <c r="AE125" i="15"/>
  <c r="AD125" i="15"/>
  <c r="AC125" i="15"/>
  <c r="AB125" i="15"/>
  <c r="AA125" i="15"/>
  <c r="Z125" i="15"/>
  <c r="Y125" i="15"/>
  <c r="X125" i="15"/>
  <c r="W125" i="15"/>
  <c r="AF124" i="15"/>
  <c r="AE124" i="15"/>
  <c r="AD124" i="15"/>
  <c r="AC124" i="15"/>
  <c r="AB124" i="15"/>
  <c r="AA124" i="15"/>
  <c r="Z124" i="15"/>
  <c r="Y124" i="15"/>
  <c r="X124" i="15"/>
  <c r="W124" i="15"/>
  <c r="AF123" i="15"/>
  <c r="AE123" i="15"/>
  <c r="AD123" i="15"/>
  <c r="AC123" i="15"/>
  <c r="AB123" i="15"/>
  <c r="AA123" i="15"/>
  <c r="Z123" i="15"/>
  <c r="Y123" i="15"/>
  <c r="X123" i="15"/>
  <c r="W123" i="15"/>
  <c r="AF118" i="15"/>
  <c r="AE118" i="15"/>
  <c r="AD118" i="15"/>
  <c r="AC118" i="15"/>
  <c r="AB118" i="15"/>
  <c r="AA118" i="15"/>
  <c r="Z118" i="15"/>
  <c r="Y118" i="15"/>
  <c r="X118" i="15"/>
  <c r="W118" i="15"/>
  <c r="AF117" i="15"/>
  <c r="AE117" i="15"/>
  <c r="AD117" i="15"/>
  <c r="AC117" i="15"/>
  <c r="AB117" i="15"/>
  <c r="AA117" i="15"/>
  <c r="Z117" i="15"/>
  <c r="Y117" i="15"/>
  <c r="X117" i="15"/>
  <c r="W117" i="15"/>
  <c r="AF116" i="15"/>
  <c r="AE116" i="15"/>
  <c r="AD116" i="15"/>
  <c r="AC116" i="15"/>
  <c r="AB116" i="15"/>
  <c r="AA116" i="15"/>
  <c r="Z116" i="15"/>
  <c r="Y116" i="15"/>
  <c r="X116" i="15"/>
  <c r="W116" i="15"/>
  <c r="AF115" i="15"/>
  <c r="AE115" i="15"/>
  <c r="AD115" i="15"/>
  <c r="AC115" i="15"/>
  <c r="AB115" i="15"/>
  <c r="AA115" i="15"/>
  <c r="Z115" i="15"/>
  <c r="Y115" i="15"/>
  <c r="X115" i="15"/>
  <c r="W115" i="15"/>
  <c r="AF114" i="15"/>
  <c r="AE114" i="15"/>
  <c r="AD114" i="15"/>
  <c r="AC114" i="15"/>
  <c r="AB114" i="15"/>
  <c r="AA114" i="15"/>
  <c r="Z114" i="15"/>
  <c r="Y114" i="15"/>
  <c r="X114" i="15"/>
  <c r="W114" i="15"/>
  <c r="AF113" i="15"/>
  <c r="AE113" i="15"/>
  <c r="AD113" i="15"/>
  <c r="AC113" i="15"/>
  <c r="AB113" i="15"/>
  <c r="AA113" i="15"/>
  <c r="Z113" i="15"/>
  <c r="Y113" i="15"/>
  <c r="X113" i="15"/>
  <c r="W113" i="15"/>
  <c r="AF112" i="15"/>
  <c r="AE112" i="15"/>
  <c r="AD112" i="15"/>
  <c r="AC112" i="15"/>
  <c r="AB112" i="15"/>
  <c r="AA112" i="15"/>
  <c r="Z112" i="15"/>
  <c r="Y112" i="15"/>
  <c r="X112" i="15"/>
  <c r="W112" i="15"/>
  <c r="AF111" i="15"/>
  <c r="AE111" i="15"/>
  <c r="AD111" i="15"/>
  <c r="AC111" i="15"/>
  <c r="AB111" i="15"/>
  <c r="AA111" i="15"/>
  <c r="Z111" i="15"/>
  <c r="Y111" i="15"/>
  <c r="X111" i="15"/>
  <c r="W111" i="15"/>
  <c r="AF110" i="15"/>
  <c r="AE110" i="15"/>
  <c r="AD110" i="15"/>
  <c r="AC110" i="15"/>
  <c r="AB110" i="15"/>
  <c r="AA110" i="15"/>
  <c r="Z110" i="15"/>
  <c r="Y110" i="15"/>
  <c r="X110" i="15"/>
  <c r="W110" i="15"/>
  <c r="AF109" i="15"/>
  <c r="AE109" i="15"/>
  <c r="AD109" i="15"/>
  <c r="AC109" i="15"/>
  <c r="AB109" i="15"/>
  <c r="AA109" i="15"/>
  <c r="Z109" i="15"/>
  <c r="Y109" i="15"/>
  <c r="X109" i="15"/>
  <c r="W109" i="15"/>
  <c r="AF108" i="15"/>
  <c r="AE108" i="15"/>
  <c r="AD108" i="15"/>
  <c r="AC108" i="15"/>
  <c r="AB108" i="15"/>
  <c r="AA108" i="15"/>
  <c r="Z108" i="15"/>
  <c r="Y108" i="15"/>
  <c r="X108" i="15"/>
  <c r="W108" i="15"/>
  <c r="AF107" i="15"/>
  <c r="AE107" i="15"/>
  <c r="AD107" i="15"/>
  <c r="AC107" i="15"/>
  <c r="AB107" i="15"/>
  <c r="AA107" i="15"/>
  <c r="Z107" i="15"/>
  <c r="Y107" i="15"/>
  <c r="X107" i="15"/>
  <c r="W107" i="15"/>
  <c r="AF106" i="15"/>
  <c r="AE106" i="15"/>
  <c r="AD106" i="15"/>
  <c r="AC106" i="15"/>
  <c r="AB106" i="15"/>
  <c r="AA106" i="15"/>
  <c r="Z106" i="15"/>
  <c r="Y106" i="15"/>
  <c r="X106" i="15"/>
  <c r="W106" i="15"/>
  <c r="AF105" i="15"/>
  <c r="AE105" i="15"/>
  <c r="AD105" i="15"/>
  <c r="AC105" i="15"/>
  <c r="AB105" i="15"/>
  <c r="AA105" i="15"/>
  <c r="Z105" i="15"/>
  <c r="Y105" i="15"/>
  <c r="X105" i="15"/>
  <c r="W105" i="15"/>
  <c r="AF104" i="15"/>
  <c r="AE104" i="15"/>
  <c r="AD104" i="15"/>
  <c r="AC104" i="15"/>
  <c r="AB104" i="15"/>
  <c r="AA104" i="15"/>
  <c r="Z104" i="15"/>
  <c r="Y104" i="15"/>
  <c r="X104" i="15"/>
  <c r="W104" i="15"/>
  <c r="AF99" i="15"/>
  <c r="AE99" i="15"/>
  <c r="AD99" i="15"/>
  <c r="AC99" i="15"/>
  <c r="AB99" i="15"/>
  <c r="AA99" i="15"/>
  <c r="Z99" i="15"/>
  <c r="Y99" i="15"/>
  <c r="X99" i="15"/>
  <c r="W99" i="15"/>
  <c r="AF98" i="15"/>
  <c r="AE98" i="15"/>
  <c r="AD98" i="15"/>
  <c r="AC98" i="15"/>
  <c r="AB98" i="15"/>
  <c r="AA98" i="15"/>
  <c r="Z98" i="15"/>
  <c r="Y98" i="15"/>
  <c r="X98" i="15"/>
  <c r="W98" i="15"/>
  <c r="AF97" i="15"/>
  <c r="AE97" i="15"/>
  <c r="AD97" i="15"/>
  <c r="AC97" i="15"/>
  <c r="AB97" i="15"/>
  <c r="AA97" i="15"/>
  <c r="Z97" i="15"/>
  <c r="Y97" i="15"/>
  <c r="X97" i="15"/>
  <c r="W97" i="15"/>
  <c r="AF96" i="15"/>
  <c r="AE96" i="15"/>
  <c r="AD96" i="15"/>
  <c r="AC96" i="15"/>
  <c r="AB96" i="15"/>
  <c r="AA96" i="15"/>
  <c r="Z96" i="15"/>
  <c r="Y96" i="15"/>
  <c r="X96" i="15"/>
  <c r="W96" i="15"/>
  <c r="AF95" i="15"/>
  <c r="AE95" i="15"/>
  <c r="AD95" i="15"/>
  <c r="AC95" i="15"/>
  <c r="AB95" i="15"/>
  <c r="AA95" i="15"/>
  <c r="Z95" i="15"/>
  <c r="Y95" i="15"/>
  <c r="X95" i="15"/>
  <c r="W95" i="15"/>
  <c r="AF94" i="15"/>
  <c r="AE94" i="15"/>
  <c r="AD94" i="15"/>
  <c r="AC94" i="15"/>
  <c r="AB94" i="15"/>
  <c r="AA94" i="15"/>
  <c r="Z94" i="15"/>
  <c r="Y94" i="15"/>
  <c r="X94" i="15"/>
  <c r="W94" i="15"/>
  <c r="AF93" i="15"/>
  <c r="AE93" i="15"/>
  <c r="AD93" i="15"/>
  <c r="AC93" i="15"/>
  <c r="AB93" i="15"/>
  <c r="AA93" i="15"/>
  <c r="Z93" i="15"/>
  <c r="Y93" i="15"/>
  <c r="X93" i="15"/>
  <c r="W93" i="15"/>
  <c r="AF92" i="15"/>
  <c r="AE92" i="15"/>
  <c r="AD92" i="15"/>
  <c r="AC92" i="15"/>
  <c r="AB92" i="15"/>
  <c r="AA92" i="15"/>
  <c r="Z92" i="15"/>
  <c r="Y92" i="15"/>
  <c r="X92" i="15"/>
  <c r="W92" i="15"/>
  <c r="AF91" i="15"/>
  <c r="AE91" i="15"/>
  <c r="AD91" i="15"/>
  <c r="AC91" i="15"/>
  <c r="AB91" i="15"/>
  <c r="AA91" i="15"/>
  <c r="Z91" i="15"/>
  <c r="Y91" i="15"/>
  <c r="X91" i="15"/>
  <c r="W91" i="15"/>
  <c r="AF90" i="15"/>
  <c r="AE90" i="15"/>
  <c r="AD90" i="15"/>
  <c r="AC90" i="15"/>
  <c r="AB90" i="15"/>
  <c r="AA90" i="15"/>
  <c r="Z90" i="15"/>
  <c r="Y90" i="15"/>
  <c r="X90" i="15"/>
  <c r="W90" i="15"/>
  <c r="AF89" i="15"/>
  <c r="AE89" i="15"/>
  <c r="AD89" i="15"/>
  <c r="AC89" i="15"/>
  <c r="AB89" i="15"/>
  <c r="AA89" i="15"/>
  <c r="Z89" i="15"/>
  <c r="Y89" i="15"/>
  <c r="X89" i="15"/>
  <c r="W89" i="15"/>
  <c r="AF88" i="15"/>
  <c r="AE88" i="15"/>
  <c r="AD88" i="15"/>
  <c r="AC88" i="15"/>
  <c r="AB88" i="15"/>
  <c r="AA88" i="15"/>
  <c r="Z88" i="15"/>
  <c r="Y88" i="15"/>
  <c r="X88" i="15"/>
  <c r="W88" i="15"/>
  <c r="AF87" i="15"/>
  <c r="AE87" i="15"/>
  <c r="AD87" i="15"/>
  <c r="AC87" i="15"/>
  <c r="AB87" i="15"/>
  <c r="AA87" i="15"/>
  <c r="Z87" i="15"/>
  <c r="Y87" i="15"/>
  <c r="X87" i="15"/>
  <c r="W87" i="15"/>
  <c r="AF86" i="15"/>
  <c r="AE86" i="15"/>
  <c r="AD86" i="15"/>
  <c r="AC86" i="15"/>
  <c r="AB86" i="15"/>
  <c r="AA86" i="15"/>
  <c r="Z86" i="15"/>
  <c r="Y86" i="15"/>
  <c r="X86" i="15"/>
  <c r="W86" i="15"/>
  <c r="AF85" i="15"/>
  <c r="AE85" i="15"/>
  <c r="X24" i="15"/>
  <c r="AD85" i="15"/>
  <c r="T23" i="15"/>
  <c r="AC85" i="15"/>
  <c r="AB85" i="15"/>
  <c r="AA85" i="15"/>
  <c r="Z85" i="15"/>
  <c r="Y85" i="15"/>
  <c r="X85" i="15"/>
  <c r="W85" i="15"/>
  <c r="J61" i="15"/>
  <c r="J80" i="15"/>
  <c r="J99" i="15"/>
  <c r="I61" i="15"/>
  <c r="I80" i="15"/>
  <c r="I99" i="15"/>
  <c r="J60" i="15"/>
  <c r="J79" i="15"/>
  <c r="J98" i="15"/>
  <c r="J117" i="15"/>
  <c r="J136" i="15"/>
  <c r="J155" i="15"/>
  <c r="J174" i="15"/>
  <c r="I60" i="15"/>
  <c r="I79" i="15"/>
  <c r="I98" i="15"/>
  <c r="J59" i="15"/>
  <c r="J78" i="15"/>
  <c r="J97" i="15"/>
  <c r="J192" i="15"/>
  <c r="I59" i="15"/>
  <c r="I78" i="15"/>
  <c r="I97" i="15"/>
  <c r="J58" i="15"/>
  <c r="J77" i="15"/>
  <c r="J96" i="15"/>
  <c r="I58" i="15"/>
  <c r="I77" i="15"/>
  <c r="I96" i="15"/>
  <c r="J57" i="15"/>
  <c r="J76" i="15"/>
  <c r="J95" i="15"/>
  <c r="I57" i="15"/>
  <c r="I76" i="15"/>
  <c r="I95" i="15"/>
  <c r="I190" i="15"/>
  <c r="J56" i="15"/>
  <c r="J75" i="15"/>
  <c r="J94" i="15"/>
  <c r="J113" i="15"/>
  <c r="J132" i="15"/>
  <c r="J151" i="15"/>
  <c r="J170" i="15"/>
  <c r="I56" i="15"/>
  <c r="I75" i="15"/>
  <c r="I94" i="15"/>
  <c r="I189" i="15"/>
  <c r="J55" i="15"/>
  <c r="J74" i="15"/>
  <c r="J93" i="15"/>
  <c r="J112" i="15"/>
  <c r="J131" i="15"/>
  <c r="J150" i="15"/>
  <c r="J169" i="15"/>
  <c r="I55" i="15"/>
  <c r="I74" i="15"/>
  <c r="I93" i="15"/>
  <c r="J54" i="15"/>
  <c r="J73" i="15"/>
  <c r="J92" i="15"/>
  <c r="I54" i="15"/>
  <c r="I73" i="15"/>
  <c r="I92" i="15"/>
  <c r="J53" i="15"/>
  <c r="J72" i="15"/>
  <c r="J91" i="15"/>
  <c r="I53" i="15"/>
  <c r="I72" i="15"/>
  <c r="I91" i="15"/>
  <c r="J52" i="15"/>
  <c r="J71" i="15"/>
  <c r="J90" i="15"/>
  <c r="J109" i="15"/>
  <c r="J128" i="15"/>
  <c r="J147" i="15"/>
  <c r="J166" i="15"/>
  <c r="I52" i="15"/>
  <c r="I71" i="15"/>
  <c r="I90" i="15"/>
  <c r="J51" i="15"/>
  <c r="J70" i="15"/>
  <c r="J89" i="15"/>
  <c r="I51" i="15"/>
  <c r="I70" i="15"/>
  <c r="I89" i="15"/>
  <c r="J50" i="15"/>
  <c r="J69" i="15"/>
  <c r="J88" i="15"/>
  <c r="I50" i="15"/>
  <c r="I69" i="15"/>
  <c r="I88" i="15"/>
  <c r="I183" i="15"/>
  <c r="J49" i="15"/>
  <c r="J68" i="15"/>
  <c r="J87" i="15"/>
  <c r="I49" i="15"/>
  <c r="I68" i="15"/>
  <c r="I87" i="15"/>
  <c r="J48" i="15"/>
  <c r="J67" i="15"/>
  <c r="J86" i="15"/>
  <c r="I48" i="15"/>
  <c r="I67" i="15"/>
  <c r="I86" i="15"/>
  <c r="J47" i="15"/>
  <c r="J66" i="15"/>
  <c r="J85" i="15"/>
  <c r="J104" i="15"/>
  <c r="J123" i="15"/>
  <c r="J142" i="15"/>
  <c r="J161" i="15"/>
  <c r="I47" i="15"/>
  <c r="I66" i="15"/>
  <c r="I85" i="15"/>
  <c r="J46" i="15"/>
  <c r="I46" i="15"/>
  <c r="J45" i="15"/>
  <c r="I45" i="15"/>
  <c r="J44" i="15"/>
  <c r="I44" i="15"/>
  <c r="W24" i="15"/>
  <c r="U24" i="15"/>
  <c r="X23" i="15"/>
  <c r="W23" i="15"/>
  <c r="Y22" i="15"/>
  <c r="X22" i="15"/>
  <c r="Y21" i="15"/>
  <c r="T21" i="15"/>
  <c r="W20" i="15"/>
  <c r="U20" i="15"/>
  <c r="S20" i="15"/>
  <c r="Y19" i="15"/>
  <c r="X19" i="15"/>
  <c r="W19" i="15"/>
  <c r="S19" i="15"/>
  <c r="W18" i="15"/>
  <c r="U18" i="15"/>
  <c r="S18" i="15"/>
  <c r="Y17" i="15"/>
  <c r="X17" i="15"/>
  <c r="W17" i="15"/>
  <c r="S17" i="15"/>
  <c r="W16" i="15"/>
  <c r="U16" i="15"/>
  <c r="S16" i="15"/>
  <c r="Y15" i="15"/>
  <c r="X15" i="15"/>
  <c r="W15" i="15"/>
  <c r="T15" i="15"/>
  <c r="S15" i="15"/>
  <c r="X14" i="15"/>
  <c r="W14" i="15"/>
  <c r="S14" i="15"/>
  <c r="Y13" i="15"/>
  <c r="W13" i="15"/>
  <c r="T13" i="15"/>
  <c r="S13" i="15"/>
  <c r="X12" i="15"/>
  <c r="W12" i="15"/>
  <c r="S12" i="15"/>
  <c r="U15" i="15"/>
  <c r="V15" i="15"/>
  <c r="T19" i="15"/>
  <c r="V19" i="15"/>
  <c r="U21" i="15"/>
  <c r="U12" i="15"/>
  <c r="X13" i="15"/>
  <c r="U14" i="15"/>
  <c r="V14" i="15"/>
  <c r="Z15" i="15"/>
  <c r="T16" i="15"/>
  <c r="Y16" i="15"/>
  <c r="T18" i="15"/>
  <c r="V18" i="15"/>
  <c r="Y18" i="15"/>
  <c r="T20" i="15"/>
  <c r="V20" i="15"/>
  <c r="Y20" i="15"/>
  <c r="X21" i="15"/>
  <c r="W22" i="15"/>
  <c r="U23" i="15"/>
  <c r="T24" i="15"/>
  <c r="Y24" i="15"/>
  <c r="Z24" i="15"/>
  <c r="U13" i="15"/>
  <c r="V13" i="15"/>
  <c r="T17" i="15"/>
  <c r="Z20" i="15"/>
  <c r="T22" i="15"/>
  <c r="T12" i="15"/>
  <c r="V12" i="15"/>
  <c r="Y12" i="15"/>
  <c r="Z12" i="15"/>
  <c r="T14" i="15"/>
  <c r="Y14" i="15"/>
  <c r="V16" i="15"/>
  <c r="X16" i="15"/>
  <c r="Z16" i="15"/>
  <c r="U17" i="15"/>
  <c r="X18" i="15"/>
  <c r="Z18" i="15"/>
  <c r="U19" i="15"/>
  <c r="X20" i="15"/>
  <c r="W21" i="15"/>
  <c r="U22" i="15"/>
  <c r="Y23" i="15"/>
  <c r="V17" i="15"/>
  <c r="Z19" i="15"/>
  <c r="Z23" i="15"/>
  <c r="I180" i="15"/>
  <c r="I104" i="15"/>
  <c r="I123" i="15"/>
  <c r="I142" i="15"/>
  <c r="I161" i="15"/>
  <c r="J182" i="15"/>
  <c r="J106" i="15"/>
  <c r="J125" i="15"/>
  <c r="J144" i="15"/>
  <c r="J163" i="15"/>
  <c r="J190" i="15"/>
  <c r="J114" i="15"/>
  <c r="J133" i="15"/>
  <c r="J152" i="15"/>
  <c r="J171" i="15"/>
  <c r="Z22" i="15"/>
  <c r="Z21" i="15"/>
  <c r="I107" i="15"/>
  <c r="I126" i="15"/>
  <c r="I145" i="15"/>
  <c r="I164" i="15"/>
  <c r="L204" i="15"/>
  <c r="L205" i="15"/>
  <c r="L215" i="15"/>
  <c r="L225" i="15"/>
  <c r="L235" i="15"/>
  <c r="L245" i="15"/>
  <c r="L255" i="15"/>
  <c r="L265" i="15"/>
  <c r="L275" i="15"/>
  <c r="L285" i="15"/>
  <c r="L295" i="15"/>
  <c r="L305" i="15"/>
  <c r="L315" i="15"/>
  <c r="L325" i="15"/>
  <c r="L335" i="15"/>
  <c r="L345" i="15"/>
  <c r="M213" i="15"/>
  <c r="M223" i="15"/>
  <c r="M233" i="15"/>
  <c r="M243" i="15"/>
  <c r="M253" i="15"/>
  <c r="M263" i="15"/>
  <c r="M273" i="15"/>
  <c r="M283" i="15"/>
  <c r="M293" i="15"/>
  <c r="M303" i="15"/>
  <c r="M313" i="15"/>
  <c r="M323" i="15"/>
  <c r="M333" i="15"/>
  <c r="M343" i="15"/>
  <c r="Z14" i="15"/>
  <c r="J180" i="15"/>
  <c r="Z13" i="15"/>
  <c r="Z17" i="15"/>
  <c r="I106" i="15"/>
  <c r="I125" i="15"/>
  <c r="I144" i="15"/>
  <c r="I163" i="15"/>
  <c r="I182" i="15"/>
  <c r="I184" i="15"/>
  <c r="I108" i="15"/>
  <c r="I127" i="15"/>
  <c r="I146" i="15"/>
  <c r="I165" i="15"/>
  <c r="I192" i="15"/>
  <c r="I116" i="15"/>
  <c r="I135" i="15"/>
  <c r="I154" i="15"/>
  <c r="I173" i="15"/>
  <c r="I191" i="15"/>
  <c r="I115" i="15"/>
  <c r="I134" i="15"/>
  <c r="I153" i="15"/>
  <c r="I172" i="15"/>
  <c r="I114" i="15"/>
  <c r="I133" i="15"/>
  <c r="I152" i="15"/>
  <c r="I171" i="15"/>
  <c r="J184" i="15"/>
  <c r="J108" i="15"/>
  <c r="J127" i="15"/>
  <c r="J146" i="15"/>
  <c r="J165" i="15"/>
  <c r="I193" i="15"/>
  <c r="I117" i="15"/>
  <c r="I136" i="15"/>
  <c r="I155" i="15"/>
  <c r="I174" i="15"/>
  <c r="J185" i="15"/>
  <c r="I185" i="15"/>
  <c r="I109" i="15"/>
  <c r="I128" i="15"/>
  <c r="I147" i="15"/>
  <c r="I166" i="15"/>
  <c r="J194" i="15"/>
  <c r="J118" i="15"/>
  <c r="J137" i="15"/>
  <c r="J156" i="15"/>
  <c r="J175" i="15"/>
  <c r="J188" i="15"/>
  <c r="J186" i="15"/>
  <c r="J110" i="15"/>
  <c r="J129" i="15"/>
  <c r="J148" i="15"/>
  <c r="J167" i="15"/>
  <c r="I194" i="15"/>
  <c r="I118" i="15"/>
  <c r="I137" i="15"/>
  <c r="I156" i="15"/>
  <c r="I175" i="15"/>
  <c r="I187" i="15"/>
  <c r="I111" i="15"/>
  <c r="I130" i="15"/>
  <c r="I149" i="15"/>
  <c r="I168" i="15"/>
  <c r="I113" i="15"/>
  <c r="I132" i="15"/>
  <c r="I151" i="15"/>
  <c r="I170" i="15"/>
  <c r="I110" i="15"/>
  <c r="I129" i="15"/>
  <c r="I148" i="15"/>
  <c r="I167" i="15"/>
  <c r="I186" i="15"/>
  <c r="I181" i="15"/>
  <c r="I105" i="15"/>
  <c r="I124" i="15"/>
  <c r="I143" i="15"/>
  <c r="I162" i="15"/>
  <c r="J105" i="15"/>
  <c r="J124" i="15"/>
  <c r="J143" i="15"/>
  <c r="J162" i="15"/>
  <c r="J181" i="15"/>
  <c r="I112" i="15"/>
  <c r="I131" i="15"/>
  <c r="I150" i="15"/>
  <c r="I169" i="15"/>
  <c r="I188" i="15"/>
  <c r="J116" i="15"/>
  <c r="J135" i="15"/>
  <c r="J154" i="15"/>
  <c r="J173" i="15"/>
  <c r="J193" i="15"/>
  <c r="J183" i="15"/>
  <c r="J107" i="15"/>
  <c r="J126" i="15"/>
  <c r="J145" i="15"/>
  <c r="J164" i="15"/>
  <c r="J187" i="15"/>
  <c r="J111" i="15"/>
  <c r="J130" i="15"/>
  <c r="J149" i="15"/>
  <c r="J168" i="15"/>
  <c r="J191" i="15"/>
  <c r="J115" i="15"/>
  <c r="J134" i="15"/>
  <c r="J153" i="15"/>
  <c r="J172" i="15"/>
  <c r="S24" i="15"/>
  <c r="V24" i="15"/>
  <c r="S23" i="15"/>
  <c r="V23" i="15"/>
  <c r="S22" i="15"/>
  <c r="S21" i="15"/>
  <c r="J189" i="15"/>
  <c r="M205" i="15"/>
  <c r="L206" i="15"/>
  <c r="L214" i="15"/>
  <c r="L224" i="15"/>
  <c r="L234" i="15"/>
  <c r="L244" i="15"/>
  <c r="L254" i="15"/>
  <c r="L264" i="15"/>
  <c r="L274" i="15"/>
  <c r="L284" i="15"/>
  <c r="L294" i="15"/>
  <c r="L304" i="15"/>
  <c r="L314" i="15"/>
  <c r="L324" i="15"/>
  <c r="L334" i="15"/>
  <c r="L344" i="15"/>
  <c r="V21" i="15"/>
  <c r="V22" i="15"/>
  <c r="M215" i="15"/>
  <c r="M225" i="15"/>
  <c r="M235" i="15"/>
  <c r="M245" i="15"/>
  <c r="M255" i="15"/>
  <c r="M265" i="15"/>
  <c r="M275" i="15"/>
  <c r="M285" i="15"/>
  <c r="M295" i="15"/>
  <c r="M305" i="15"/>
  <c r="M315" i="15"/>
  <c r="M325" i="15"/>
  <c r="M335" i="15"/>
  <c r="M345" i="15"/>
  <c r="M206" i="15"/>
  <c r="L207" i="15"/>
  <c r="L216" i="15"/>
  <c r="L226" i="15"/>
  <c r="L236" i="15"/>
  <c r="L246" i="15"/>
  <c r="L256" i="15"/>
  <c r="L266" i="15"/>
  <c r="L276" i="15"/>
  <c r="L286" i="15"/>
  <c r="L296" i="15"/>
  <c r="L306" i="15"/>
  <c r="L316" i="15"/>
  <c r="L326" i="15"/>
  <c r="L336" i="15"/>
  <c r="L346" i="15"/>
  <c r="L217" i="15"/>
  <c r="L227" i="15"/>
  <c r="L237" i="15"/>
  <c r="L247" i="15"/>
  <c r="L257" i="15"/>
  <c r="L267" i="15"/>
  <c r="L277" i="15"/>
  <c r="L287" i="15"/>
  <c r="L297" i="15"/>
  <c r="L307" i="15"/>
  <c r="L317" i="15"/>
  <c r="L327" i="15"/>
  <c r="L337" i="15"/>
  <c r="L347" i="15"/>
  <c r="L208" i="15"/>
  <c r="M207" i="15"/>
  <c r="M216" i="15"/>
  <c r="M226" i="15"/>
  <c r="M236" i="15"/>
  <c r="M246" i="15"/>
  <c r="M256" i="15"/>
  <c r="M266" i="15"/>
  <c r="M276" i="15"/>
  <c r="M286" i="15"/>
  <c r="M296" i="15"/>
  <c r="M306" i="15"/>
  <c r="M316" i="15"/>
  <c r="M326" i="15"/>
  <c r="M336" i="15"/>
  <c r="M346" i="15"/>
  <c r="M217" i="15"/>
  <c r="M227" i="15"/>
  <c r="M237" i="15"/>
  <c r="M247" i="15"/>
  <c r="M257" i="15"/>
  <c r="M267" i="15"/>
  <c r="M277" i="15"/>
  <c r="M287" i="15"/>
  <c r="M297" i="15"/>
  <c r="M307" i="15"/>
  <c r="M317" i="15"/>
  <c r="M327" i="15"/>
  <c r="M337" i="15"/>
  <c r="M347" i="15"/>
  <c r="M208" i="15"/>
  <c r="L209" i="15"/>
  <c r="L218" i="15"/>
  <c r="L228" i="15"/>
  <c r="L238" i="15"/>
  <c r="L248" i="15"/>
  <c r="L258" i="15"/>
  <c r="L268" i="15"/>
  <c r="L278" i="15"/>
  <c r="L288" i="15"/>
  <c r="L298" i="15"/>
  <c r="L308" i="15"/>
  <c r="L318" i="15"/>
  <c r="L328" i="15"/>
  <c r="L338" i="15"/>
  <c r="L348" i="15"/>
  <c r="L219" i="15"/>
  <c r="L229" i="15"/>
  <c r="L239" i="15"/>
  <c r="L249" i="15"/>
  <c r="L259" i="15"/>
  <c r="L269" i="15"/>
  <c r="L279" i="15"/>
  <c r="L289" i="15"/>
  <c r="L299" i="15"/>
  <c r="L309" i="15"/>
  <c r="L319" i="15"/>
  <c r="L329" i="15"/>
  <c r="L339" i="15"/>
  <c r="L349" i="15"/>
  <c r="L210" i="15"/>
  <c r="M218" i="15"/>
  <c r="M228" i="15"/>
  <c r="M238" i="15"/>
  <c r="M248" i="15"/>
  <c r="M258" i="15"/>
  <c r="M268" i="15"/>
  <c r="M278" i="15"/>
  <c r="M288" i="15"/>
  <c r="M298" i="15"/>
  <c r="M308" i="15"/>
  <c r="M318" i="15"/>
  <c r="M328" i="15"/>
  <c r="M338" i="15"/>
  <c r="M348" i="15"/>
  <c r="M209" i="15"/>
  <c r="M219" i="15"/>
  <c r="M229" i="15"/>
  <c r="M239" i="15"/>
  <c r="M249" i="15"/>
  <c r="M259" i="15"/>
  <c r="M269" i="15"/>
  <c r="M279" i="15"/>
  <c r="M289" i="15"/>
  <c r="M299" i="15"/>
  <c r="M309" i="15"/>
  <c r="M319" i="15"/>
  <c r="M329" i="15"/>
  <c r="M339" i="15"/>
  <c r="M349" i="15"/>
  <c r="M210" i="15"/>
  <c r="L211" i="15"/>
  <c r="L221" i="15"/>
  <c r="L231" i="15"/>
  <c r="L241" i="15"/>
  <c r="L251" i="15"/>
  <c r="L261" i="15"/>
  <c r="L271" i="15"/>
  <c r="L281" i="15"/>
  <c r="L291" i="15"/>
  <c r="L301" i="15"/>
  <c r="L311" i="15"/>
  <c r="L321" i="15"/>
  <c r="L331" i="15"/>
  <c r="L341" i="15"/>
  <c r="L351" i="15"/>
  <c r="L220" i="15"/>
  <c r="L230" i="15"/>
  <c r="L240" i="15"/>
  <c r="L250" i="15"/>
  <c r="L260" i="15"/>
  <c r="L270" i="15"/>
  <c r="L280" i="15"/>
  <c r="L290" i="15"/>
  <c r="L300" i="15"/>
  <c r="L310" i="15"/>
  <c r="L320" i="15"/>
  <c r="L330" i="15"/>
  <c r="L340" i="15"/>
  <c r="L350" i="15"/>
  <c r="M211" i="15"/>
  <c r="M221" i="15"/>
  <c r="M231" i="15"/>
  <c r="M241" i="15"/>
  <c r="M251" i="15"/>
  <c r="M261" i="15"/>
  <c r="M271" i="15"/>
  <c r="M281" i="15"/>
  <c r="M291" i="15"/>
  <c r="M301" i="15"/>
  <c r="M311" i="15"/>
  <c r="M321" i="15"/>
  <c r="M331" i="15"/>
  <c r="M341" i="15"/>
  <c r="M351" i="15"/>
  <c r="M220" i="15"/>
  <c r="M230" i="15"/>
  <c r="M240" i="15"/>
  <c r="M250" i="15"/>
  <c r="M260" i="15"/>
  <c r="M270" i="15"/>
  <c r="M280" i="15"/>
  <c r="M290" i="15"/>
  <c r="M300" i="15"/>
  <c r="M310" i="15"/>
  <c r="M320" i="15"/>
  <c r="M330" i="15"/>
  <c r="M340" i="15"/>
  <c r="M350" i="15"/>
</calcChain>
</file>

<file path=xl/comments1.xml><?xml version="1.0" encoding="utf-8"?>
<comments xmlns="http://schemas.openxmlformats.org/spreadsheetml/2006/main">
  <authors>
    <author>Rikke Næraa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 xml:space="preserve">Rikke Næraa:
</t>
        </r>
        <r>
          <rPr>
            <sz val="9"/>
            <color indexed="81"/>
            <rFont val="Tahoma"/>
            <family val="2"/>
          </rPr>
          <t xml:space="preserve">original figures from the VT OM was 100% VAROM,  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some of this cost should be changed to FIXOM. According to the technology catalog the major components of o &amp; M are : Insurance, repair, service agreement and land rent. Reapair and service agreement could be partly related to the production.</t>
        </r>
      </text>
    </comment>
  </commentList>
</comments>
</file>

<file path=xl/sharedStrings.xml><?xml version="1.0" encoding="utf-8"?>
<sst xmlns="http://schemas.openxmlformats.org/spreadsheetml/2006/main" count="1039" uniqueCount="383">
  <si>
    <t>Technologies</t>
  </si>
  <si>
    <t>~FI_T</t>
  </si>
  <si>
    <t>Mkr/MW</t>
  </si>
  <si>
    <t>Mkr/PJ</t>
  </si>
  <si>
    <t>TechName</t>
  </si>
  <si>
    <t>*TechDesc</t>
  </si>
  <si>
    <t>Comm-IN</t>
  </si>
  <si>
    <t>Comm-OUT</t>
  </si>
  <si>
    <t>EFF</t>
  </si>
  <si>
    <t>CEFF</t>
  </si>
  <si>
    <t>CHPR~UP</t>
  </si>
  <si>
    <t>CHPR</t>
  </si>
  <si>
    <t>CEH</t>
  </si>
  <si>
    <t>Share-I~UP~2010</t>
  </si>
  <si>
    <t>Share-I~UP~2012</t>
  </si>
  <si>
    <t>Share-I~UP~2015</t>
  </si>
  <si>
    <t>Share-I~UP~2020</t>
  </si>
  <si>
    <t>Share-I~UP~2025</t>
  </si>
  <si>
    <t>Share-I~UP~2050</t>
  </si>
  <si>
    <t>Share-I~UP~0</t>
  </si>
  <si>
    <t>*STOCK HET</t>
  </si>
  <si>
    <t>FIXOM</t>
  </si>
  <si>
    <t>VAROM</t>
  </si>
  <si>
    <t>CAP2ACT</t>
  </si>
  <si>
    <t>AFA</t>
  </si>
  <si>
    <t>Peak</t>
  </si>
  <si>
    <t>*PlantName</t>
  </si>
  <si>
    <t>Installed Heat Capacity</t>
  </si>
  <si>
    <t>Installed Capacity</t>
  </si>
  <si>
    <t>*Unit</t>
  </si>
  <si>
    <t xml:space="preserve">MW      </t>
  </si>
  <si>
    <t>MW</t>
  </si>
  <si>
    <t>Factor</t>
  </si>
  <si>
    <t>ELCC</t>
  </si>
  <si>
    <t/>
  </si>
  <si>
    <t>HETC</t>
  </si>
  <si>
    <t>ELCWPE</t>
  </si>
  <si>
    <t>ELCSTR</t>
  </si>
  <si>
    <t>ELCGAS</t>
  </si>
  <si>
    <t>ELCBGA</t>
  </si>
  <si>
    <t>HETD</t>
  </si>
  <si>
    <t>ELCWCH</t>
  </si>
  <si>
    <t>ELCWST</t>
  </si>
  <si>
    <t>ELCWIN</t>
  </si>
  <si>
    <t>ELCSOL</t>
  </si>
  <si>
    <t>LIFE</t>
  </si>
  <si>
    <t>NCAP_BND~FX~0</t>
  </si>
  <si>
    <t>Years</t>
  </si>
  <si>
    <t>Technologies commissioned in 2018-2022.</t>
  </si>
  <si>
    <t>CHP: Back pressure plant (centralised) - Wood Chips - New 2020</t>
  </si>
  <si>
    <t>CHP: Back pressure plant (decentralised) - Wood Chips - New 2020</t>
  </si>
  <si>
    <t>CHP: Back pressure plant (decentralised) - WoodStraw - New 2020</t>
  </si>
  <si>
    <t>CHP: Gas turbine (decentralised) - Gas - New 2020</t>
  </si>
  <si>
    <t>Renewables, power only: Wind turbine (offshore) - Wind - New 2020</t>
  </si>
  <si>
    <t>Renewables, power only: Wind turbine (onshore) - Wind - New 2020</t>
  </si>
  <si>
    <t>Heat only: Boiler plant (decentralised) - WoodStraw - New 2020</t>
  </si>
  <si>
    <t>Heat only: Geothermal heat - Wood Chips - New 2020</t>
  </si>
  <si>
    <t>Processes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</si>
  <si>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</si>
  <si>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</si>
  <si>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</si>
  <si>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</si>
  <si>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</si>
  <si>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</si>
  <si>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</si>
  <si>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</si>
  <si>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*Process Set Membership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</si>
  <si>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</si>
  <si>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</si>
  <si>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</si>
  <si>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</si>
  <si>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</si>
  <si>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</si>
  <si>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</si>
  <si>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PJ</t>
  </si>
  <si>
    <t>ELE</t>
  </si>
  <si>
    <t>CHP</t>
  </si>
  <si>
    <t>HPL</t>
  </si>
  <si>
    <t>LimType</t>
  </si>
  <si>
    <t>Sulphur</t>
  </si>
  <si>
    <t>FX</t>
  </si>
  <si>
    <t>Basic fuels</t>
  </si>
  <si>
    <t>kg/GJ</t>
  </si>
  <si>
    <t>Coal</t>
  </si>
  <si>
    <t>Nat. Gas</t>
  </si>
  <si>
    <t>Wood Chips</t>
  </si>
  <si>
    <t>Wind</t>
  </si>
  <si>
    <t>Hydro</t>
  </si>
  <si>
    <t>Heavy Fuel Oil</t>
  </si>
  <si>
    <t>Biogas</t>
  </si>
  <si>
    <t>Straw</t>
  </si>
  <si>
    <t>Solar</t>
  </si>
  <si>
    <t>Diesel</t>
  </si>
  <si>
    <t>Wood Pellets</t>
  </si>
  <si>
    <t>Waste</t>
  </si>
  <si>
    <t>Geothermal</t>
  </si>
  <si>
    <t>COA</t>
  </si>
  <si>
    <t>HFO</t>
  </si>
  <si>
    <t>DSL</t>
  </si>
  <si>
    <t>NGA</t>
  </si>
  <si>
    <t>BGA</t>
  </si>
  <si>
    <t>WPE</t>
  </si>
  <si>
    <t>WCH</t>
  </si>
  <si>
    <t>STR</t>
  </si>
  <si>
    <t>WST</t>
  </si>
  <si>
    <t>WIN</t>
  </si>
  <si>
    <t>SOL</t>
  </si>
  <si>
    <t>GEO</t>
  </si>
  <si>
    <t>HYD</t>
  </si>
  <si>
    <t>DSB1</t>
  </si>
  <si>
    <t>DSB2</t>
  </si>
  <si>
    <t>SNG1</t>
  </si>
  <si>
    <t>SNG2</t>
  </si>
  <si>
    <t>CHP: Back pressure plant (centralised) - Waste - New 2020</t>
  </si>
  <si>
    <t>CHP: Back pressure plant (centralised) - WoodWaste - New 2020</t>
  </si>
  <si>
    <t>CHP: Back pressure plant (decentralised) - Waste - New 2020</t>
  </si>
  <si>
    <t>CHP: Back pressure plant (decentralised) - Flex1 - New 2020</t>
  </si>
  <si>
    <t>Heat only: Boiler plant (decentralised) - Wood Chips - New 2020</t>
  </si>
  <si>
    <t>Translate from RAMSES fuel mix to Times-DK fuels</t>
  </si>
  <si>
    <t>Find CO2 and Sulphur for TIMES-DK fuels</t>
  </si>
  <si>
    <t>RAMSES codes</t>
  </si>
  <si>
    <t>TIMES-DK codes</t>
  </si>
  <si>
    <t>Times-DK fuels</t>
  </si>
  <si>
    <t>RAMSES fuel codes</t>
  </si>
  <si>
    <t>RAMSES fuels</t>
  </si>
  <si>
    <t>Times-DK fuel</t>
  </si>
  <si>
    <t>Sheet FuelProperty in RAMSES data file.</t>
  </si>
  <si>
    <t>Sheet Comm:</t>
  </si>
  <si>
    <t>Sense of the</t>
  </si>
  <si>
    <t>RAMSES fuel # 1</t>
  </si>
  <si>
    <t>RAMSES fuel # 2</t>
  </si>
  <si>
    <t>RAMSES fuel # 3</t>
  </si>
  <si>
    <t>CO2</t>
  </si>
  <si>
    <t>Fuel mix</t>
  </si>
  <si>
    <t>PlantType</t>
  </si>
  <si>
    <t>Balance EQN</t>
  </si>
  <si>
    <t>Name</t>
  </si>
  <si>
    <t>%</t>
  </si>
  <si>
    <t># 1</t>
  </si>
  <si>
    <t># 2</t>
  </si>
  <si>
    <t># 3</t>
  </si>
  <si>
    <t>Total</t>
  </si>
  <si>
    <t>Ash</t>
  </si>
  <si>
    <t>REshare</t>
  </si>
  <si>
    <t>Kul</t>
  </si>
  <si>
    <t>EH</t>
  </si>
  <si>
    <t>Lignite</t>
  </si>
  <si>
    <t>Olie</t>
  </si>
  <si>
    <t>EP</t>
  </si>
  <si>
    <t>Fueloil</t>
  </si>
  <si>
    <t>Gasolie</t>
  </si>
  <si>
    <t>ADS</t>
  </si>
  <si>
    <t>HS</t>
  </si>
  <si>
    <t>Gasoil</t>
  </si>
  <si>
    <t>Naturgas</t>
  </si>
  <si>
    <t>GAS</t>
  </si>
  <si>
    <t>HY</t>
  </si>
  <si>
    <t>NatGas</t>
  </si>
  <si>
    <t>IM</t>
  </si>
  <si>
    <t>Peat</t>
  </si>
  <si>
    <t>Bioolie</t>
  </si>
  <si>
    <t>PV</t>
  </si>
  <si>
    <t>WoodPellets</t>
  </si>
  <si>
    <t>Halm</t>
  </si>
  <si>
    <t>SH</t>
  </si>
  <si>
    <t>WoodChips</t>
  </si>
  <si>
    <t>Træ</t>
  </si>
  <si>
    <t>WL</t>
  </si>
  <si>
    <t>Flis</t>
  </si>
  <si>
    <t>WS</t>
  </si>
  <si>
    <t>WoodWaste</t>
  </si>
  <si>
    <t>Affald</t>
  </si>
  <si>
    <t>Studstrupværket_SSV3</t>
  </si>
  <si>
    <t>COW</t>
  </si>
  <si>
    <t>BioOil</t>
  </si>
  <si>
    <t>Studstrupværket_SSV4</t>
  </si>
  <si>
    <t>COS</t>
  </si>
  <si>
    <t>SNG</t>
  </si>
  <si>
    <t>Fuel types</t>
  </si>
  <si>
    <t>DSB</t>
  </si>
  <si>
    <t>BioDiesel</t>
  </si>
  <si>
    <t>Uranium</t>
  </si>
  <si>
    <t>Aars_KV</t>
  </si>
  <si>
    <t>Synt.Nat.Gas</t>
  </si>
  <si>
    <t>Grenå_KV</t>
  </si>
  <si>
    <t>Gas</t>
  </si>
  <si>
    <t>Herningværket_KV</t>
  </si>
  <si>
    <t>WOG</t>
  </si>
  <si>
    <t xml:space="preserve">Mixed fuels        </t>
  </si>
  <si>
    <t>GWA</t>
  </si>
  <si>
    <t>GasWaste</t>
  </si>
  <si>
    <t>Horsens_KV</t>
  </si>
  <si>
    <t>WAS</t>
  </si>
  <si>
    <t>WasteStraw</t>
  </si>
  <si>
    <t>Køge_KV_Blok7</t>
  </si>
  <si>
    <t>CoalStraw</t>
  </si>
  <si>
    <t>MasnedøKV</t>
  </si>
  <si>
    <t>WOS</t>
  </si>
  <si>
    <t>CoalWood</t>
  </si>
  <si>
    <t>Måbjergværket_KV</t>
  </si>
  <si>
    <t>FL1</t>
  </si>
  <si>
    <t>WoodGas</t>
  </si>
  <si>
    <t>Svendborg_KV</t>
  </si>
  <si>
    <t>WOW</t>
  </si>
  <si>
    <t>WOO</t>
  </si>
  <si>
    <t>Wood</t>
  </si>
  <si>
    <t>Sønderborg_KV</t>
  </si>
  <si>
    <t>Østkraft_Diesel</t>
  </si>
  <si>
    <t>WoodStraw</t>
  </si>
  <si>
    <t>Flex1</t>
  </si>
  <si>
    <t>NaturgasCKV</t>
  </si>
  <si>
    <t>FL2</t>
  </si>
  <si>
    <t>Flex2</t>
  </si>
  <si>
    <t>NaturgasDKV</t>
  </si>
  <si>
    <t>DSL &amp; DSB</t>
  </si>
  <si>
    <t>ANG</t>
  </si>
  <si>
    <t>NGA &amp; SNG</t>
  </si>
  <si>
    <t>Næstved-Forbrænding_KV</t>
  </si>
  <si>
    <t>Slagelse-Forbrænding_KV</t>
  </si>
  <si>
    <t>Thisted-Forbrænding_KV</t>
  </si>
  <si>
    <t>Conditional</t>
  </si>
  <si>
    <t>Definition</t>
  </si>
  <si>
    <t>TIMES-DK fuel</t>
  </si>
  <si>
    <t>formatting</t>
  </si>
  <si>
    <t># 4</t>
  </si>
  <si>
    <t># 5</t>
  </si>
  <si>
    <t># 6</t>
  </si>
  <si>
    <t># 7</t>
  </si>
  <si>
    <t># 8</t>
  </si>
  <si>
    <t># 9</t>
  </si>
  <si>
    <t># 10</t>
  </si>
  <si>
    <t>ARC_KV</t>
  </si>
  <si>
    <t xml:space="preserve">Fuel types  </t>
  </si>
  <si>
    <t>For use in sheet 'Fuel Tech'.</t>
  </si>
  <si>
    <t>AVV-Forbrænding</t>
  </si>
  <si>
    <t>Grenå-Forbrænding</t>
  </si>
  <si>
    <t>KARA-Forbrænding_Anlæg6</t>
  </si>
  <si>
    <t>KARA-Forbrænding_Kedel</t>
  </si>
  <si>
    <t>RenoSyd</t>
  </si>
  <si>
    <t>TAS-Forbrænding</t>
  </si>
  <si>
    <t>Biomasse_KV_BIO_DK-West</t>
  </si>
  <si>
    <t>Forbrændingsmotor_BiogasNaturgas_ØVR_DK-East</t>
  </si>
  <si>
    <t>Kedel_Affald_NG_DK-West</t>
  </si>
  <si>
    <t>"Fuel type" used in definition of "Mixed fuel". Correct?</t>
  </si>
  <si>
    <t>Kedel_Affald_ØVR_DK-West</t>
  </si>
  <si>
    <t>Kedel_Olie_Grenå</t>
  </si>
  <si>
    <t>Kedel_Olie_KBH</t>
  </si>
  <si>
    <t>Kedel_Olie_Åbenrå</t>
  </si>
  <si>
    <t>Kedel_OlieBioolie_Randers</t>
  </si>
  <si>
    <t>Kedel_KulOlie_ØVR_DK-West</t>
  </si>
  <si>
    <t>Max. share i 2010</t>
  </si>
  <si>
    <t>Kedel_BiomasseAffald_Helsingør</t>
  </si>
  <si>
    <t>Kedel_Biomasse_Herning</t>
  </si>
  <si>
    <t>Kedel_Biomasse_Hillerød</t>
  </si>
  <si>
    <t>Kedel_Biomasse_KBH</t>
  </si>
  <si>
    <t>Kedel_Biomasse_Nakskov</t>
  </si>
  <si>
    <t>Kedel_Biomasse_Nyborg</t>
  </si>
  <si>
    <t>Kedel_Biomasse_NykøbingFalster</t>
  </si>
  <si>
    <t>Kedel_Biomasse_Åbenrå</t>
  </si>
  <si>
    <t>Kedel_Biomasse_Århus</t>
  </si>
  <si>
    <t>Kedel_Biomasse_NG_DK-East</t>
  </si>
  <si>
    <t>Kedel_Biomasse_NG_DK-West</t>
  </si>
  <si>
    <t>Kedel_Biomasse_BIO_DK-East</t>
  </si>
  <si>
    <t>Kedel_Biomasse_BIO_DK-West</t>
  </si>
  <si>
    <t>Kedel_Biomasse_ØVR_DK-East</t>
  </si>
  <si>
    <t>Kedel_Biomasse_ØVR_DK-West</t>
  </si>
  <si>
    <t>Kedel_Biomasse_Ekstra</t>
  </si>
  <si>
    <t>Halm&amp;Halm50Flis50</t>
  </si>
  <si>
    <t>Max. share i 2012</t>
  </si>
  <si>
    <t>Compared to values in table above:</t>
  </si>
  <si>
    <t>Kul&amp;Kul70Flis30</t>
  </si>
  <si>
    <t>Kul&amp;Træ</t>
  </si>
  <si>
    <t>NaturgasCKV&amp;Avedøreværket_AVV2</t>
  </si>
  <si>
    <t>Max. share i 2015</t>
  </si>
  <si>
    <t>Max. share i 2020</t>
  </si>
  <si>
    <t>Max. share i 2025</t>
  </si>
  <si>
    <t>Max. share i 2050</t>
  </si>
  <si>
    <t>Interpolation rule</t>
  </si>
  <si>
    <t>Used in sheet 'Fuel Tech':</t>
  </si>
  <si>
    <t>Offset</t>
  </si>
  <si>
    <t>Row</t>
  </si>
  <si>
    <t>Col</t>
  </si>
  <si>
    <t>These numbers are valid for 10 Basic Fuels per Mixed Fuel.</t>
  </si>
  <si>
    <t>???</t>
  </si>
  <si>
    <t>Date</t>
  </si>
  <si>
    <t>Sheet Name</t>
  </si>
  <si>
    <t>Cells</t>
  </si>
  <si>
    <t>Comments</t>
  </si>
  <si>
    <t>Rikke Næraa</t>
  </si>
  <si>
    <t>ELC_TechC</t>
  </si>
  <si>
    <t xml:space="preserve">the value seems very high  - </t>
  </si>
  <si>
    <t>Description</t>
  </si>
  <si>
    <t>Purpose:</t>
  </si>
  <si>
    <t>Description:</t>
  </si>
  <si>
    <t>The data is based on the database from the DEA's RAMSES model</t>
  </si>
  <si>
    <t>Relevant sectors</t>
  </si>
  <si>
    <t>ELC</t>
  </si>
  <si>
    <t>Description of different sheets</t>
  </si>
  <si>
    <t>Fuel</t>
  </si>
  <si>
    <t>Fuel list and correspondance between RAMSES and TIMES</t>
  </si>
  <si>
    <t>Lars B. Termansen</t>
  </si>
  <si>
    <t>Intro</t>
  </si>
  <si>
    <t>Added intro sheet</t>
  </si>
  <si>
    <t>ELC_ProcC</t>
  </si>
  <si>
    <t>New plants commissioned in 2018-2022</t>
  </si>
  <si>
    <t>Topology for processes and commodities commissioned 2018-2022</t>
  </si>
  <si>
    <t>Defines the processes commissioned 2018-2022</t>
  </si>
  <si>
    <t>ERWINWOF3N-DKE</t>
  </si>
  <si>
    <t>ERWINWON3N-DKE</t>
  </si>
  <si>
    <t>Add region name to technology names - remove region column</t>
  </si>
  <si>
    <t xml:space="preserve">O&amp;M for waste plants  - in the ramses file a lot of the Var was set to a negative value and the Fixed to zero - in the celle where this is the case the numbers below is inserted </t>
  </si>
  <si>
    <t xml:space="preserve">When WST mixed the waste values is multiplied with the WST factors factor </t>
  </si>
  <si>
    <t xml:space="preserve">The cells where the values is incerted is yellow and red text </t>
  </si>
  <si>
    <t>ECWSTBP*</t>
  </si>
  <si>
    <t>CHP: Back pressure plant  - Waste</t>
  </si>
  <si>
    <t>EHWSTBO*</t>
  </si>
  <si>
    <t>Heat only: Boiler plant - Waste</t>
  </si>
  <si>
    <t>HOP</t>
  </si>
  <si>
    <t>Total OM</t>
  </si>
  <si>
    <t>flh(MWh/MW)</t>
  </si>
  <si>
    <t>prod</t>
  </si>
  <si>
    <t>PJ/Y</t>
  </si>
  <si>
    <t xml:space="preserve">Figures for FIXOM and VAR OM  changed for ELCWST and ELCWIN*  the figures for WST was negative ( has been changed according to data from EA report and the total OM for WIN was set as VAR - according to the tech cat app 75% is Fixed and 25% var  - data has been changed according to that </t>
  </si>
  <si>
    <t xml:space="preserve">O&amp;M waste and WIN </t>
  </si>
  <si>
    <t>Sheet added figures for OM for wind and waste</t>
  </si>
  <si>
    <t>AFA for Wind and Sol</t>
  </si>
  <si>
    <t>maximum yearly</t>
  </si>
  <si>
    <t xml:space="preserve">The AFA factors is removed from the tabel the production is limited in each timeslice by the BY trans files to make it possible to reflect the increasing capacity factor </t>
  </si>
  <si>
    <t>O&amp;M waste and WIN</t>
  </si>
  <si>
    <t>Added description of O&amp;M sheet</t>
  </si>
  <si>
    <t>NEW</t>
  </si>
  <si>
    <t>FIX</t>
  </si>
  <si>
    <t>VAR</t>
  </si>
  <si>
    <t xml:space="preserve">Share : Set the share in the yellow cell the FIX share of the OM </t>
  </si>
  <si>
    <t xml:space="preserve">Adjusted O&amp;M waste and WIN </t>
  </si>
  <si>
    <t xml:space="preserve">WIN - the FIX share of the OM can be set here , if the values is changed the values in all the tec sheet will be updated (IN RAMSES OM win is expected to be 100% variable, we change that here) </t>
  </si>
  <si>
    <t>Maurizio Gargiulo</t>
  </si>
  <si>
    <t>ELC_TechC,ELC_ProcC</t>
  </si>
  <si>
    <t>Removed BGA technology because of a very very small capacity</t>
  </si>
  <si>
    <t>Mikkel Bosack Simonsen</t>
  </si>
  <si>
    <t xml:space="preserve">Removed Solar PV and wind onshore as these are not planned technologies, but expected future developments </t>
  </si>
  <si>
    <t>Olexandr Balyk</t>
  </si>
  <si>
    <t>Changed the rule to 5 (from 1) after removing the 2050 input (was the same as for 2025)</t>
  </si>
  <si>
    <t>DKE</t>
  </si>
  <si>
    <t>DKW</t>
  </si>
  <si>
    <t>ERWINWOF3P</t>
  </si>
  <si>
    <t>EHSOLSOL3P</t>
  </si>
  <si>
    <t>Removed the east/west split; used "P" for planned instead of "N" for new</t>
  </si>
  <si>
    <t>Moved the installed capacities to SubRES</t>
  </si>
  <si>
    <t>Changed to correspond to the changes below</t>
  </si>
  <si>
    <t>CURR</t>
  </si>
  <si>
    <t>Mkr12</t>
  </si>
  <si>
    <t>Installed Capacity DKW</t>
  </si>
  <si>
    <t>Assumption made on esbjergsværket being converted to wood chips</t>
  </si>
  <si>
    <t>Corrected lifetime of plants, assumed it is a life extension</t>
  </si>
  <si>
    <t>ECWCHBPC3N</t>
  </si>
  <si>
    <t>ECWSTBPC3N</t>
  </si>
  <si>
    <t>ECWCHBPD3N</t>
  </si>
  <si>
    <t>ECWSTBPD3N</t>
  </si>
  <si>
    <t>ECWOSBPD3N</t>
  </si>
  <si>
    <t>ECGASGTD3N</t>
  </si>
  <si>
    <t>ECBGAEND3N</t>
  </si>
  <si>
    <t>CHP: Engine internal combustion (decentralised) - Biogas - New 2020</t>
  </si>
  <si>
    <t>EHWOSBOD3N</t>
  </si>
  <si>
    <t>EHELCEHC3N</t>
  </si>
  <si>
    <t>Heat only: Electrical heater (centralised) - Electricity - New 2020</t>
  </si>
  <si>
    <t>Heat only: Solar heating (only decentralised) - Solar - New 2020</t>
  </si>
  <si>
    <t>EHWCHGEH3N</t>
  </si>
  <si>
    <t>Region</t>
  </si>
  <si>
    <t>Share-I~FX~ELCC</t>
  </si>
  <si>
    <t>Power Region Name</t>
  </si>
  <si>
    <t>Currency unit</t>
  </si>
  <si>
    <t>Fixed ELCC Input Share</t>
  </si>
  <si>
    <t>ECWOWBPC3N</t>
  </si>
  <si>
    <t>ECWOWBPD3N</t>
  </si>
  <si>
    <t>CHP: Back pressure plant (decentralised) - WoodWaste - New 2020</t>
  </si>
  <si>
    <t>ECFL1BPD3N</t>
  </si>
  <si>
    <t>EHWCHBOD3N</t>
  </si>
  <si>
    <t>Deleted values for solar PV, HP and onshore windpower from original RAMSES data</t>
  </si>
  <si>
    <t>MKr12</t>
  </si>
  <si>
    <t>NCAP_BND~2020~FX</t>
  </si>
  <si>
    <t>ERWINWOF5P</t>
  </si>
  <si>
    <t>Renewables, power only: Wind turbine (Near Shore) - Wind - New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</si>
</sst>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1" formatCode="_-* #,##0_-;\-* #,##0_-;_-* &quot;-&quot;_-;_-@_-"/>
    <numFmt numFmtId="43" formatCode="_-* #,##0.00_-;\-* #,##0.00_-;_-* &quot;-&quot;??_-;_-@_-"/>
    <numFmt numFmtId="164" formatCode="_ * #,##0_ ;_ * \-#,##0_ ;_ * &quot;-&quot;_ ;_ @_ "/>
    <numFmt numFmtId="165" formatCode="_ * #,##0.00_ ;_ * \-#,##0.00_ ;_ * &quot;-&quot;??_ ;_ @_ "/>
    <numFmt numFmtId="166" formatCode="_(* #,##0_);_(* \(#,##0\);_(* &quot;-&quot;_);_(@_)"/>
    <numFmt numFmtId="167" formatCode="_(* #,##0.00_);_(* \(#,##0.00\);_(* &quot;-&quot;??_);_(@_)"/>
    <numFmt numFmtId="168" formatCode="_-&quot;€&quot;\ * #,##0.00_-;\-&quot;€&quot;\ * #,##0.00_-;_-&quot;€&quot;\ * &quot;-&quot;??_-;_-@_-"/>
    <numFmt numFmtId="169" formatCode="_([$€]* #,##0.00_);_([$€]* \(#,##0.00\);_([$€]* &quot;-&quot;??_);_(@_)"/>
    <numFmt numFmtId="170" formatCode="_-[$€-2]\ * #,##0.00_-;\-[$€-2]\ * #,##0.00_-;_-[$€-2]\ * &quot;-&quot;??_-"/>
    <numFmt numFmtId="171" formatCode="#,##0;\-\ #,##0;_-\ &quot;- &quot;"/>
    <numFmt numFmtId="172" formatCode="0.0;\-0.0;"/>
    <numFmt numFmtId="173" formatCode="0.000;\-0.000;"/>
    <numFmt numFmtId="174" formatCode="0.00;\-0.00;0\ \ \ \ \ \ \ \ "/>
    <numFmt numFmtId="175" formatCode="0.00;\-0.00;"/>
    <numFmt numFmtId="176" formatCode="\Te\x\t"/>
    <numFmt numFmtId="177" formatCode="0.0000"/>
    <numFmt numFmtId="178" formatCode="_-[$€-2]* #,##0.00_-;\-[$€-2]* #,##0.00_-;_-[$€-2]* &quot;-&quot;??_-"/>
    <numFmt numFmtId="179" formatCode="0_ ;\-0\ "/>
    <numFmt numFmtId="180" formatCode="0.0"/>
    <numFmt numFmtId="181" formatCode="_ * #,##0_ ;_ * \-#,##0_ ;_ * &quot;-&quot;??_ ;_ @_ "/>
  </numFmts>
  <fonts count="72"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color indexed="9"/>
      <name val="Calibri"/>
      <family val="2"/>
    </font>
    <font>
      <sz val="10"/>
      <color rgb="FF9C0006"/>
      <name val="Calibri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9"/>
      <color indexed="8"/>
      <name val="Times New Roman"/>
      <family val="1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  <charset val="204"/>
    </font>
    <font>
      <sz val="10"/>
      <name val="Helv"/>
    </font>
    <font>
      <sz val="9"/>
      <name val="Times New Roman"/>
      <family val="1"/>
    </font>
    <font>
      <sz val="10"/>
      <color rgb="FF006100"/>
      <name val="Calibri"/>
      <family val="2"/>
    </font>
    <font>
      <u/>
      <sz val="10"/>
      <color theme="10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0"/>
      <color rgb="FF9C6500"/>
      <name val="Calibri"/>
      <family val="2"/>
    </font>
    <font>
      <sz val="11"/>
      <color indexed="60"/>
      <name val="Calibri"/>
      <family val="2"/>
    </font>
    <font>
      <sz val="11"/>
      <color theme="1"/>
      <name val="Calibri"/>
      <family val="2"/>
    </font>
    <font>
      <b/>
      <sz val="9"/>
      <name val="Times New Roman"/>
      <family val="1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0"/>
      <name val="Calibri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theme="1"/>
      <name val="Calibri"/>
      <family val="2"/>
    </font>
    <font>
      <sz val="10"/>
      <color rgb="FFFF0000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0"/>
      <name val="Calibri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000FF"/>
      <name val="Calibri"/>
      <family val="2"/>
    </font>
    <font>
      <sz val="9"/>
      <name val="Geneva"/>
      <family val="2"/>
    </font>
    <font>
      <u/>
      <sz val="8"/>
      <color indexed="12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B050"/>
      <name val="Calibri"/>
      <family val="2"/>
    </font>
    <font>
      <sz val="8"/>
      <name val="Arial"/>
      <family val="2"/>
    </font>
    <font>
      <b/>
      <sz val="16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</font>
    <font>
      <i/>
      <sz val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7" tint="-0.249977111117893"/>
      <name val="Calibri"/>
      <family val="2"/>
    </font>
    <font>
      <sz val="10"/>
      <color indexed="8"/>
      <name val="Calibri"/>
      <family val="2"/>
    </font>
    <font>
      <sz val="10"/>
      <color indexed="16"/>
      <name val="Calibri"/>
      <family val="2"/>
    </font>
    <font>
      <sz val="10"/>
      <color indexed="25"/>
      <name val="Calibri"/>
      <family val="2"/>
    </font>
  </fonts>
  <fills count="9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2"/>
        <bgColor indexed="64"/>
      </patternFill>
    </fill>
    <fill>
      <patternFill patternType="solid">
        <fgColor rgb="FFA7A7FF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EBF1DE"/>
        <bgColor indexed="64"/>
      </patternFill>
    </fill>
  </fills>
  <borders count="6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492">
    <xf numFmtId="0" fontId="0" fillId="0" borderId="0"/>
    <xf numFmtId="0" fontId="10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0" fontId="7" fillId="11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31" borderId="0" applyNumberFormat="0" applyBorder="0" applyAlignment="0" applyProtection="0"/>
    <xf numFmtId="0" fontId="14" fillId="50" borderId="0" applyNumberFormat="0" applyBorder="0" applyAlignment="0" applyProtection="0"/>
    <xf numFmtId="0" fontId="14" fillId="47" borderId="0" applyNumberFormat="0" applyBorder="0" applyAlignment="0" applyProtection="0"/>
    <xf numFmtId="0" fontId="14" fillId="48" borderId="0" applyNumberFormat="0" applyBorder="0" applyAlignment="0" applyProtection="0"/>
    <xf numFmtId="0" fontId="14" fillId="51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4" fontId="15" fillId="54" borderId="8">
      <alignment horizontal="right" vertical="center"/>
    </xf>
    <xf numFmtId="4" fontId="15" fillId="54" borderId="8">
      <alignment horizontal="right" vertical="center"/>
    </xf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6" fillId="55" borderId="9" applyNumberFormat="0" applyAlignment="0" applyProtection="0"/>
    <xf numFmtId="0" fontId="16" fillId="55" borderId="9" applyNumberFormat="0" applyAlignment="0" applyProtection="0"/>
    <xf numFmtId="0" fontId="16" fillId="55" borderId="9" applyNumberFormat="0" applyAlignment="0" applyProtection="0"/>
    <xf numFmtId="0" fontId="16" fillId="55" borderId="9" applyNumberFormat="0" applyAlignment="0" applyProtection="0"/>
    <xf numFmtId="0" fontId="5" fillId="5" borderId="1" applyNumberFormat="0" applyAlignment="0" applyProtection="0"/>
    <xf numFmtId="0" fontId="17" fillId="0" borderId="10" applyNumberFormat="0" applyFill="0" applyAlignment="0" applyProtection="0"/>
    <xf numFmtId="0" fontId="18" fillId="56" borderId="11" applyNumberFormat="0" applyAlignment="0" applyProtection="0"/>
    <xf numFmtId="0" fontId="14" fillId="57" borderId="0" applyNumberFormat="0" applyBorder="0" applyAlignment="0" applyProtection="0"/>
    <xf numFmtId="0" fontId="14" fillId="58" borderId="0" applyNumberFormat="0" applyBorder="0" applyAlignment="0" applyProtection="0"/>
    <xf numFmtId="0" fontId="14" fillId="59" borderId="0" applyNumberFormat="0" applyBorder="0" applyAlignment="0" applyProtection="0"/>
    <xf numFmtId="0" fontId="14" fillId="51" borderId="0" applyNumberFormat="0" applyBorder="0" applyAlignment="0" applyProtection="0"/>
    <xf numFmtId="0" fontId="14" fillId="52" borderId="0" applyNumberFormat="0" applyBorder="0" applyAlignment="0" applyProtection="0"/>
    <xf numFmtId="0" fontId="14" fillId="60" borderId="0" applyNumberFormat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5" fontId="12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20" fillId="0" borderId="0"/>
    <xf numFmtId="0" fontId="21" fillId="0" borderId="12">
      <alignment horizontal="left" vertical="center" wrapText="1" indent="2"/>
    </xf>
    <xf numFmtId="0" fontId="21" fillId="0" borderId="12">
      <alignment horizontal="left" vertical="center" wrapText="1" indent="2"/>
    </xf>
    <xf numFmtId="0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0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0" fontId="20" fillId="0" borderId="0"/>
    <xf numFmtId="0" fontId="22" fillId="2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5" borderId="9" applyNumberFormat="0" applyAlignment="0" applyProtection="0"/>
    <xf numFmtId="0" fontId="24" fillId="45" borderId="9" applyNumberFormat="0" applyAlignment="0" applyProtection="0"/>
    <xf numFmtId="0" fontId="24" fillId="45" borderId="9" applyNumberFormat="0" applyAlignment="0" applyProtection="0"/>
    <xf numFmtId="0" fontId="24" fillId="45" borderId="9" applyNumberFormat="0" applyAlignment="0" applyProtection="0"/>
    <xf numFmtId="0" fontId="24" fillId="45" borderId="9" applyNumberFormat="0" applyAlignment="0" applyProtection="0"/>
    <xf numFmtId="0" fontId="24" fillId="45" borderId="9" applyNumberFormat="0" applyAlignment="0" applyProtection="0"/>
    <xf numFmtId="4" fontId="21" fillId="0" borderId="0" applyBorder="0">
      <alignment horizontal="right" vertical="center"/>
    </xf>
    <xf numFmtId="165" fontId="20" fillId="0" borderId="0" applyFont="0" applyFill="0" applyBorder="0" applyAlignment="0" applyProtection="0"/>
    <xf numFmtId="0" fontId="6" fillId="6" borderId="2" applyNumberFormat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26" fillId="4" borderId="0" applyNumberFormat="0" applyBorder="0" applyAlignment="0" applyProtection="0"/>
    <xf numFmtId="0" fontId="27" fillId="61" borderId="0" applyNumberFormat="0" applyBorder="0" applyAlignment="0" applyProtection="0"/>
    <xf numFmtId="0" fontId="13" fillId="0" borderId="0"/>
    <xf numFmtId="0" fontId="13" fillId="0" borderId="0"/>
    <xf numFmtId="0" fontId="8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4" fillId="0" borderId="0"/>
    <xf numFmtId="0" fontId="13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" fillId="0" borderId="0"/>
    <xf numFmtId="0" fontId="13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2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13" fillId="0" borderId="0"/>
    <xf numFmtId="0" fontId="8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8" fillId="0" borderId="0"/>
    <xf numFmtId="0" fontId="4" fillId="0" borderId="0"/>
    <xf numFmtId="0" fontId="4" fillId="0" borderId="0"/>
    <xf numFmtId="4" fontId="21" fillId="0" borderId="8" applyFill="0" applyBorder="0" applyProtection="0">
      <alignment horizontal="right" vertical="center"/>
    </xf>
    <xf numFmtId="4" fontId="21" fillId="0" borderId="8" applyFill="0" applyBorder="0" applyProtection="0">
      <alignment horizontal="right" vertical="center"/>
    </xf>
    <xf numFmtId="4" fontId="21" fillId="0" borderId="8" applyFill="0" applyBorder="0" applyProtection="0">
      <alignment horizontal="right" vertical="center"/>
    </xf>
    <xf numFmtId="0" fontId="29" fillId="0" borderId="0" applyNumberFormat="0" applyFill="0" applyBorder="0" applyProtection="0">
      <alignment horizontal="left" vertical="center"/>
    </xf>
    <xf numFmtId="0" fontId="13" fillId="62" borderId="0" applyNumberFormat="0" applyFon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30" fillId="0" borderId="0"/>
    <xf numFmtId="0" fontId="13" fillId="63" borderId="13" applyNumberFormat="0" applyFont="0" applyAlignment="0" applyProtection="0"/>
    <xf numFmtId="0" fontId="13" fillId="63" borderId="13" applyNumberFormat="0" applyFont="0" applyAlignment="0" applyProtection="0"/>
    <xf numFmtId="0" fontId="13" fillId="63" borderId="13" applyNumberFormat="0" applyFont="0" applyAlignment="0" applyProtection="0"/>
    <xf numFmtId="0" fontId="13" fillId="63" borderId="13" applyNumberFormat="0" applyFont="0" applyAlignment="0" applyProtection="0"/>
    <xf numFmtId="0" fontId="13" fillId="63" borderId="13" applyNumberFormat="0" applyFont="0" applyAlignment="0" applyProtection="0"/>
    <xf numFmtId="0" fontId="19" fillId="63" borderId="13" applyNumberFormat="0" applyFont="0" applyAlignment="0" applyProtection="0"/>
    <xf numFmtId="0" fontId="19" fillId="63" borderId="13" applyNumberFormat="0" applyFont="0" applyAlignment="0" applyProtection="0"/>
    <xf numFmtId="0" fontId="13" fillId="63" borderId="13" applyNumberFormat="0" applyFont="0" applyAlignment="0" applyProtection="0"/>
    <xf numFmtId="0" fontId="13" fillId="63" borderId="13" applyNumberFormat="0" applyFont="0" applyAlignment="0" applyProtection="0"/>
    <xf numFmtId="0" fontId="13" fillId="63" borderId="13" applyNumberFormat="0" applyFont="0" applyAlignment="0" applyProtection="0"/>
    <xf numFmtId="0" fontId="13" fillId="63" borderId="13" applyNumberFormat="0" applyFont="0" applyAlignment="0" applyProtection="0"/>
    <xf numFmtId="0" fontId="13" fillId="63" borderId="13" applyNumberFormat="0" applyFont="0" applyAlignment="0" applyProtection="0"/>
    <xf numFmtId="0" fontId="13" fillId="63" borderId="13" applyNumberFormat="0" applyFont="0" applyAlignment="0" applyProtection="0"/>
    <xf numFmtId="0" fontId="19" fillId="63" borderId="13" applyNumberFormat="0" applyFont="0" applyAlignment="0" applyProtection="0"/>
    <xf numFmtId="0" fontId="19" fillId="63" borderId="13" applyNumberFormat="0" applyFont="0" applyAlignment="0" applyProtection="0"/>
    <xf numFmtId="0" fontId="13" fillId="63" borderId="13" applyNumberFormat="0" applyFont="0" applyAlignment="0" applyProtection="0"/>
    <xf numFmtId="0" fontId="4" fillId="7" borderId="3" applyNumberFormat="0" applyFont="0" applyAlignment="0" applyProtection="0"/>
    <xf numFmtId="0" fontId="4" fillId="7" borderId="3" applyNumberFormat="0" applyFont="0" applyAlignment="0" applyProtection="0"/>
    <xf numFmtId="0" fontId="4" fillId="7" borderId="3" applyNumberFormat="0" applyFont="0" applyAlignment="0" applyProtection="0"/>
    <xf numFmtId="0" fontId="4" fillId="7" borderId="3" applyNumberFormat="0" applyFont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0" fontId="31" fillId="55" borderId="14" applyNumberFormat="0" applyAlignment="0" applyProtection="0"/>
    <xf numFmtId="0" fontId="31" fillId="55" borderId="14" applyNumberFormat="0" applyAlignment="0" applyProtection="0"/>
    <xf numFmtId="0" fontId="31" fillId="55" borderId="14" applyNumberFormat="0" applyAlignment="0" applyProtection="0"/>
    <xf numFmtId="0" fontId="31" fillId="55" borderId="14" applyNumberFormat="0" applyAlignment="0" applyProtection="0"/>
    <xf numFmtId="0" fontId="31" fillId="55" borderId="14" applyNumberFormat="0" applyAlignment="0" applyProtection="0"/>
    <xf numFmtId="0" fontId="31" fillId="55" borderId="14" applyNumberFormat="0" applyAlignment="0" applyProtection="0"/>
    <xf numFmtId="0" fontId="20" fillId="0" borderId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3" fillId="0" borderId="0"/>
    <xf numFmtId="0" fontId="32" fillId="64" borderId="8" applyNumberFormat="0" applyProtection="0">
      <alignment horizontal="right"/>
    </xf>
    <xf numFmtId="0" fontId="33" fillId="64" borderId="0" applyNumberFormat="0" applyBorder="0" applyProtection="0">
      <alignment horizontal="left"/>
    </xf>
    <xf numFmtId="0" fontId="32" fillId="64" borderId="8" applyNumberFormat="0" applyProtection="0">
      <alignment horizontal="left"/>
    </xf>
    <xf numFmtId="49" fontId="13" fillId="0" borderId="8" applyFill="0" applyProtection="0">
      <alignment horizontal="right"/>
    </xf>
    <xf numFmtId="0" fontId="34" fillId="65" borderId="0" applyNumberFormat="0" applyBorder="0" applyProtection="0">
      <alignment horizontal="left"/>
    </xf>
    <xf numFmtId="1" fontId="13" fillId="0" borderId="8" applyFill="0" applyProtection="0">
      <alignment horizontal="right" vertical="top" wrapText="1"/>
    </xf>
    <xf numFmtId="2" fontId="13" fillId="0" borderId="8" applyFill="0" applyProtection="0">
      <alignment horizontal="right" vertical="top" wrapText="1"/>
    </xf>
    <xf numFmtId="0" fontId="13" fillId="0" borderId="8" applyFill="0" applyProtection="0">
      <alignment horizontal="right" vertical="top" wrapText="1"/>
    </xf>
    <xf numFmtId="0" fontId="32" fillId="64" borderId="8" applyNumberFormat="0" applyProtection="0">
      <alignment horizontal="right"/>
    </xf>
    <xf numFmtId="0" fontId="33" fillId="64" borderId="0" applyNumberFormat="0" applyBorder="0" applyProtection="0">
      <alignment horizontal="left"/>
    </xf>
    <xf numFmtId="0" fontId="32" fillId="64" borderId="8" applyNumberFormat="0" applyProtection="0">
      <alignment horizontal="left"/>
    </xf>
    <xf numFmtId="49" fontId="13" fillId="0" borderId="8" applyFill="0" applyProtection="0">
      <alignment horizontal="right"/>
    </xf>
    <xf numFmtId="0" fontId="34" fillId="65" borderId="0" applyNumberFormat="0" applyBorder="0" applyProtection="0">
      <alignment horizontal="left"/>
    </xf>
    <xf numFmtId="1" fontId="13" fillId="0" borderId="8" applyFill="0" applyProtection="0">
      <alignment horizontal="right" vertical="top" wrapText="1"/>
    </xf>
    <xf numFmtId="2" fontId="13" fillId="0" borderId="8" applyFill="0" applyProtection="0">
      <alignment horizontal="right" vertical="top" wrapText="1"/>
    </xf>
    <xf numFmtId="0" fontId="13" fillId="0" borderId="8" applyFill="0" applyProtection="0">
      <alignment horizontal="right" vertical="top" wrapText="1"/>
    </xf>
    <xf numFmtId="0" fontId="32" fillId="64" borderId="8" applyNumberFormat="0" applyProtection="0">
      <alignment horizontal="right"/>
    </xf>
    <xf numFmtId="0" fontId="33" fillId="64" borderId="0" applyNumberFormat="0" applyBorder="0" applyProtection="0">
      <alignment horizontal="left"/>
    </xf>
    <xf numFmtId="0" fontId="32" fillId="64" borderId="8" applyNumberFormat="0" applyProtection="0">
      <alignment horizontal="left"/>
    </xf>
    <xf numFmtId="49" fontId="13" fillId="0" borderId="8" applyFill="0" applyProtection="0">
      <alignment horizontal="right"/>
    </xf>
    <xf numFmtId="0" fontId="34" fillId="65" borderId="0" applyNumberFormat="0" applyBorder="0" applyProtection="0">
      <alignment horizontal="left"/>
    </xf>
    <xf numFmtId="1" fontId="13" fillId="0" borderId="8" applyFill="0" applyProtection="0">
      <alignment horizontal="right" vertical="top" wrapText="1"/>
    </xf>
    <xf numFmtId="2" fontId="13" fillId="0" borderId="8" applyFill="0" applyProtection="0">
      <alignment horizontal="right" vertical="top" wrapText="1"/>
    </xf>
    <xf numFmtId="0" fontId="13" fillId="0" borderId="8" applyFill="0" applyProtection="0">
      <alignment horizontal="right" vertical="top" wrapText="1"/>
    </xf>
    <xf numFmtId="0" fontId="32" fillId="64" borderId="8" applyNumberFormat="0" applyProtection="0">
      <alignment horizontal="right"/>
    </xf>
    <xf numFmtId="1" fontId="13" fillId="0" borderId="8" applyFill="0" applyProtection="0">
      <alignment horizontal="right" vertical="top" wrapText="1"/>
    </xf>
    <xf numFmtId="2" fontId="13" fillId="0" borderId="8" applyFill="0" applyProtection="0">
      <alignment horizontal="right" vertical="top" wrapText="1"/>
    </xf>
    <xf numFmtId="0" fontId="13" fillId="0" borderId="8" applyFill="0" applyProtection="0">
      <alignment horizontal="right" vertical="top" wrapText="1"/>
    </xf>
    <xf numFmtId="0" fontId="32" fillId="64" borderId="8" applyNumberFormat="0" applyProtection="0">
      <alignment horizontal="right"/>
    </xf>
    <xf numFmtId="0" fontId="33" fillId="64" borderId="0" applyNumberFormat="0" applyBorder="0" applyProtection="0">
      <alignment horizontal="left"/>
    </xf>
    <xf numFmtId="0" fontId="32" fillId="64" borderId="8" applyNumberFormat="0" applyProtection="0">
      <alignment horizontal="left"/>
    </xf>
    <xf numFmtId="49" fontId="13" fillId="0" borderId="8" applyFill="0" applyProtection="0">
      <alignment horizontal="right"/>
    </xf>
    <xf numFmtId="0" fontId="34" fillId="65" borderId="0" applyNumberFormat="0" applyBorder="0" applyProtection="0">
      <alignment horizontal="left"/>
    </xf>
    <xf numFmtId="1" fontId="13" fillId="0" borderId="8" applyFill="0" applyProtection="0">
      <alignment horizontal="right" vertical="top" wrapText="1"/>
    </xf>
    <xf numFmtId="2" fontId="13" fillId="0" borderId="8" applyFill="0" applyProtection="0">
      <alignment horizontal="right" vertical="top" wrapText="1"/>
    </xf>
    <xf numFmtId="0" fontId="13" fillId="0" borderId="8" applyFill="0" applyProtection="0">
      <alignment horizontal="right" vertical="top" wrapText="1"/>
    </xf>
    <xf numFmtId="0" fontId="32" fillId="64" borderId="8" applyNumberFormat="0" applyProtection="0">
      <alignment horizontal="right"/>
    </xf>
    <xf numFmtId="0" fontId="33" fillId="64" borderId="0" applyNumberFormat="0" applyBorder="0" applyProtection="0">
      <alignment horizontal="left"/>
    </xf>
    <xf numFmtId="0" fontId="32" fillId="64" borderId="8" applyNumberFormat="0" applyProtection="0">
      <alignment horizontal="left"/>
    </xf>
    <xf numFmtId="49" fontId="13" fillId="0" borderId="8" applyFill="0" applyProtection="0">
      <alignment horizontal="right"/>
    </xf>
    <xf numFmtId="0" fontId="34" fillId="65" borderId="0" applyNumberFormat="0" applyBorder="0" applyProtection="0">
      <alignment horizontal="left"/>
    </xf>
    <xf numFmtId="1" fontId="13" fillId="0" borderId="8" applyFill="0" applyProtection="0">
      <alignment horizontal="right" vertical="top" wrapText="1"/>
    </xf>
    <xf numFmtId="2" fontId="13" fillId="0" borderId="8" applyFill="0" applyProtection="0">
      <alignment horizontal="right" vertical="top" wrapText="1"/>
    </xf>
    <xf numFmtId="0" fontId="13" fillId="0" borderId="8" applyFill="0" applyProtection="0">
      <alignment horizontal="right" vertical="top" wrapText="1"/>
    </xf>
    <xf numFmtId="0" fontId="32" fillId="64" borderId="8" applyNumberFormat="0" applyProtection="0">
      <alignment horizontal="right"/>
    </xf>
    <xf numFmtId="0" fontId="33" fillId="64" borderId="0" applyNumberFormat="0" applyBorder="0" applyProtection="0">
      <alignment horizontal="left"/>
    </xf>
    <xf numFmtId="0" fontId="32" fillId="64" borderId="8" applyNumberFormat="0" applyProtection="0">
      <alignment horizontal="left"/>
    </xf>
    <xf numFmtId="49" fontId="13" fillId="0" borderId="8" applyFill="0" applyProtection="0">
      <alignment horizontal="right"/>
    </xf>
    <xf numFmtId="0" fontId="34" fillId="65" borderId="0" applyNumberFormat="0" applyBorder="0" applyProtection="0">
      <alignment horizontal="left"/>
    </xf>
    <xf numFmtId="1" fontId="13" fillId="0" borderId="8" applyFill="0" applyProtection="0">
      <alignment horizontal="right" vertical="top" wrapText="1"/>
    </xf>
    <xf numFmtId="2" fontId="13" fillId="0" borderId="8" applyFill="0" applyProtection="0">
      <alignment horizontal="right" vertical="top" wrapText="1"/>
    </xf>
    <xf numFmtId="0" fontId="13" fillId="0" borderId="8" applyFill="0" applyProtection="0">
      <alignment horizontal="right" vertical="top" wrapText="1"/>
    </xf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9" fillId="0" borderId="16" applyNumberFormat="0" applyFill="0" applyAlignment="0" applyProtection="0"/>
    <xf numFmtId="0" fontId="39" fillId="0" borderId="16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0" applyNumberFormat="0" applyFill="0" applyBorder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2" fillId="41" borderId="0" applyNumberFormat="0" applyBorder="0" applyAlignment="0" applyProtection="0"/>
    <xf numFmtId="0" fontId="43" fillId="42" borderId="0" applyNumberFormat="0" applyBorder="0" applyAlignment="0" applyProtection="0"/>
    <xf numFmtId="4" fontId="21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78" fontId="13" fillId="0" borderId="0"/>
    <xf numFmtId="178" fontId="13" fillId="0" borderId="0"/>
    <xf numFmtId="3" fontId="13" fillId="78" borderId="1" applyFont="0" applyFill="0" applyBorder="0" applyAlignment="0" applyProtection="0"/>
    <xf numFmtId="3" fontId="13" fillId="78" borderId="1" applyFont="0" applyFill="0" applyBorder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0" fontId="54" fillId="3" borderId="0" applyNumberFormat="0" applyBorder="0" applyAlignment="0" applyProtection="0"/>
    <xf numFmtId="3" fontId="55" fillId="79" borderId="1" applyNumberFormat="0" applyBorder="0" applyAlignment="0" applyProtection="0"/>
    <xf numFmtId="0" fontId="11" fillId="78" borderId="1" applyNumberFormat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5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78" fontId="57" fillId="0" borderId="0" applyNumberFormat="0" applyFill="0" applyBorder="0" applyAlignment="0" applyProtection="0">
      <alignment vertical="top"/>
      <protection locked="0"/>
    </xf>
    <xf numFmtId="0" fontId="52" fillId="77" borderId="1" applyNumberFormat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58" fillId="0" borderId="0" applyNumberFormat="0" applyFill="0" applyBorder="0" applyAlignment="0" applyProtection="0"/>
    <xf numFmtId="179" fontId="59" fillId="80" borderId="0" applyNumberFormat="0" applyBorder="0" applyAlignment="0" applyProtection="0">
      <alignment horizontal="center" vertical="top" wrapText="1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7" fillId="61" borderId="0" applyNumberFormat="0" applyBorder="0" applyAlignment="0" applyProtection="0"/>
    <xf numFmtId="0" fontId="3" fillId="0" borderId="0"/>
    <xf numFmtId="0" fontId="3" fillId="0" borderId="0"/>
    <xf numFmtId="0" fontId="13" fillId="0" borderId="0"/>
    <xf numFmtId="0" fontId="20" fillId="0" borderId="0"/>
    <xf numFmtId="0" fontId="13" fillId="0" borderId="0"/>
    <xf numFmtId="0" fontId="13" fillId="0" borderId="0"/>
    <xf numFmtId="0" fontId="60" fillId="0" borderId="0" applyFill="0" applyBorder="0"/>
    <xf numFmtId="0" fontId="13" fillId="0" borderId="0"/>
    <xf numFmtId="0" fontId="1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3" fillId="0" borderId="0"/>
    <xf numFmtId="0" fontId="3" fillId="0" borderId="0"/>
    <xf numFmtId="0" fontId="3" fillId="0" borderId="0"/>
    <xf numFmtId="0" fontId="19" fillId="0" borderId="0"/>
    <xf numFmtId="0" fontId="3" fillId="0" borderId="0"/>
    <xf numFmtId="0" fontId="3" fillId="0" borderId="0"/>
    <xf numFmtId="179" fontId="11" fillId="78" borderId="0" applyNumberFormat="0" applyBorder="0" applyAlignment="0"/>
    <xf numFmtId="0" fontId="13" fillId="62" borderId="0" applyNumberFormat="0" applyFont="0" applyBorder="0" applyAlignment="0" applyProtection="0"/>
    <xf numFmtId="0" fontId="13" fillId="63" borderId="13" applyNumberFormat="0" applyFont="0" applyAlignment="0" applyProtection="0"/>
    <xf numFmtId="0" fontId="13" fillId="63" borderId="13" applyNumberFormat="0" applyFont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0" fontId="53" fillId="5" borderId="48" applyNumberFormat="0" applyAlignment="0" applyProtection="0"/>
    <xf numFmtId="0" fontId="61" fillId="81" borderId="0" applyNumberFormat="0" applyAlignment="0" applyProtection="0"/>
    <xf numFmtId="0" fontId="62" fillId="82" borderId="0" applyNumberFormat="0" applyAlignment="0" applyProtection="0"/>
    <xf numFmtId="0" fontId="63" fillId="83" borderId="0" applyNumberFormat="0" applyAlignment="0" applyProtection="0"/>
    <xf numFmtId="179" fontId="64" fillId="84" borderId="0" applyNumberFormat="0" applyFill="0" applyBorder="0" applyAlignment="0">
      <alignment horizontal="center"/>
    </xf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8" fillId="5" borderId="1" applyNumberFormat="0" applyFill="0" applyBorder="0" applyAlignment="0" applyProtection="0"/>
    <xf numFmtId="0" fontId="65" fillId="5" borderId="1" applyFill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" borderId="3" applyNumberFormat="0" applyFont="0" applyAlignment="0" applyProtection="0"/>
    <xf numFmtId="0" fontId="2" fillId="7" borderId="3" applyNumberFormat="0" applyFont="0" applyAlignment="0" applyProtection="0"/>
    <xf numFmtId="0" fontId="2" fillId="7" borderId="3" applyNumberFormat="0" applyFont="0" applyAlignment="0" applyProtection="0"/>
    <xf numFmtId="0" fontId="2" fillId="7" borderId="3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5" fontId="12" fillId="0" borderId="0" applyFont="0" applyFill="0" applyBorder="0" applyAlignment="0" applyProtection="0"/>
    <xf numFmtId="167" fontId="13" fillId="0" borderId="0" applyFont="0" applyFill="0" applyBorder="0" applyAlignment="0" applyProtection="0"/>
    <xf numFmtId="165" fontId="20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" borderId="3" applyNumberFormat="0" applyFont="0" applyAlignment="0" applyProtection="0"/>
    <xf numFmtId="0" fontId="2" fillId="7" borderId="3" applyNumberFormat="0" applyFont="0" applyAlignment="0" applyProtection="0"/>
    <xf numFmtId="0" fontId="2" fillId="7" borderId="3" applyNumberFormat="0" applyFont="0" applyAlignment="0" applyProtection="0"/>
    <xf numFmtId="0" fontId="2" fillId="7" borderId="3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" borderId="3" applyNumberFormat="0" applyFont="0" applyAlignment="0" applyProtection="0"/>
    <xf numFmtId="0" fontId="1" fillId="7" borderId="3" applyNumberFormat="0" applyFont="0" applyAlignment="0" applyProtection="0"/>
    <xf numFmtId="0" fontId="1" fillId="7" borderId="3" applyNumberFormat="0" applyFont="0" applyAlignment="0" applyProtection="0"/>
    <xf numFmtId="0" fontId="1" fillId="7" borderId="3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3">
    <xf numFmtId="0" fontId="0" fillId="0" borderId="0" xfId="0"/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0" xfId="0" applyFont="1"/>
    <xf numFmtId="0" fontId="9" fillId="32" borderId="0" xfId="0" applyFont="1" applyFill="1"/>
    <xf numFmtId="0" fontId="0" fillId="33" borderId="0" xfId="0" applyFont="1" applyFill="1" applyAlignment="1">
      <alignment horizontal="left" indent="1"/>
    </xf>
    <xf numFmtId="0" fontId="11" fillId="0" borderId="0" xfId="0" applyFont="1"/>
    <xf numFmtId="0" fontId="11" fillId="35" borderId="4" xfId="0" applyFont="1" applyFill="1" applyBorder="1" applyAlignment="1">
      <alignment horizontal="right" vertical="center" wrapText="1"/>
    </xf>
    <xf numFmtId="0" fontId="0" fillId="0" borderId="0" xfId="0" applyFont="1" applyAlignment="1">
      <alignment wrapText="1"/>
    </xf>
    <xf numFmtId="0" fontId="0" fillId="0" borderId="0" xfId="0" applyFont="1" applyFill="1"/>
    <xf numFmtId="0" fontId="11" fillId="37" borderId="5" xfId="0" applyFont="1" applyFill="1" applyBorder="1" applyAlignment="1">
      <alignment horizontal="left"/>
    </xf>
    <xf numFmtId="0" fontId="0" fillId="38" borderId="0" xfId="0" applyFont="1" applyFill="1"/>
    <xf numFmtId="0" fontId="0" fillId="39" borderId="0" xfId="0" applyFont="1" applyFill="1"/>
    <xf numFmtId="0" fontId="0" fillId="39" borderId="7" xfId="0" applyFont="1" applyFill="1" applyBorder="1"/>
    <xf numFmtId="0" fontId="0" fillId="38" borderId="7" xfId="0" applyFont="1" applyFill="1" applyBorder="1"/>
    <xf numFmtId="0" fontId="11" fillId="0" borderId="0" xfId="0" applyFont="1" applyFill="1"/>
    <xf numFmtId="0" fontId="44" fillId="0" borderId="0" xfId="0" applyFont="1" applyFill="1"/>
    <xf numFmtId="0" fontId="11" fillId="0" borderId="0" xfId="0" applyFont="1" applyFill="1" applyAlignment="1"/>
    <xf numFmtId="0" fontId="11" fillId="0" borderId="0" xfId="0" applyFont="1" applyFill="1" applyAlignment="1">
      <alignment vertical="top" wrapText="1"/>
    </xf>
    <xf numFmtId="0" fontId="11" fillId="0" borderId="0" xfId="0" applyFont="1" applyFill="1" applyAlignment="1">
      <alignment horizontal="center" vertical="top" wrapText="1"/>
    </xf>
    <xf numFmtId="0" fontId="11" fillId="0" borderId="0" xfId="1" applyFont="1" applyFill="1" applyAlignment="1"/>
    <xf numFmtId="0" fontId="11" fillId="0" borderId="0" xfId="1" applyFont="1" applyFill="1"/>
    <xf numFmtId="0" fontId="0" fillId="67" borderId="0" xfId="0" applyFont="1" applyFill="1"/>
    <xf numFmtId="0" fontId="0" fillId="68" borderId="0" xfId="0" applyFont="1" applyFill="1"/>
    <xf numFmtId="0" fontId="0" fillId="68" borderId="0" xfId="0" applyFont="1" applyFill="1" applyAlignment="1">
      <alignment horizontal="center"/>
    </xf>
    <xf numFmtId="0" fontId="0" fillId="68" borderId="0" xfId="0" applyFont="1" applyFill="1" applyAlignment="1"/>
    <xf numFmtId="0" fontId="11" fillId="37" borderId="0" xfId="451" applyFont="1" applyFill="1"/>
    <xf numFmtId="0" fontId="0" fillId="37" borderId="0" xfId="0" applyFont="1" applyFill="1"/>
    <xf numFmtId="0" fontId="0" fillId="69" borderId="27" xfId="0" applyFont="1" applyFill="1" applyBorder="1"/>
    <xf numFmtId="0" fontId="0" fillId="69" borderId="28" xfId="0" applyFont="1" applyFill="1" applyBorder="1"/>
    <xf numFmtId="0" fontId="0" fillId="0" borderId="0" xfId="0" applyFont="1" applyAlignment="1">
      <alignment horizontal="right"/>
    </xf>
    <xf numFmtId="0" fontId="11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 vertical="top" wrapText="1"/>
    </xf>
    <xf numFmtId="0" fontId="0" fillId="69" borderId="29" xfId="0" applyFont="1" applyFill="1" applyBorder="1" applyAlignment="1">
      <alignment horizontal="left" indent="2"/>
    </xf>
    <xf numFmtId="0" fontId="0" fillId="69" borderId="6" xfId="0" applyFont="1" applyFill="1" applyBorder="1"/>
    <xf numFmtId="0" fontId="0" fillId="69" borderId="30" xfId="0" applyFont="1" applyFill="1" applyBorder="1" applyAlignment="1">
      <alignment horizontal="left" indent="2"/>
    </xf>
    <xf numFmtId="0" fontId="0" fillId="69" borderId="23" xfId="0" applyFont="1" applyFill="1" applyBorder="1"/>
    <xf numFmtId="0" fontId="0" fillId="69" borderId="29" xfId="0" applyFont="1" applyFill="1" applyBorder="1" applyAlignment="1">
      <alignment horizontal="center"/>
    </xf>
    <xf numFmtId="0" fontId="0" fillId="69" borderId="31" xfId="0" applyFont="1" applyFill="1" applyBorder="1"/>
    <xf numFmtId="0" fontId="0" fillId="69" borderId="0" xfId="0" applyFont="1" applyFill="1"/>
    <xf numFmtId="0" fontId="0" fillId="69" borderId="32" xfId="0" applyFont="1" applyFill="1" applyBorder="1" applyAlignment="1">
      <alignment horizontal="center"/>
    </xf>
    <xf numFmtId="0" fontId="0" fillId="69" borderId="33" xfId="0" applyFont="1" applyFill="1" applyBorder="1"/>
    <xf numFmtId="0" fontId="0" fillId="69" borderId="24" xfId="0" applyFont="1" applyFill="1" applyBorder="1" applyAlignment="1">
      <alignment horizontal="center"/>
    </xf>
    <xf numFmtId="0" fontId="0" fillId="69" borderId="34" xfId="0" applyFont="1" applyFill="1" applyBorder="1"/>
    <xf numFmtId="0" fontId="0" fillId="69" borderId="22" xfId="0" applyFont="1" applyFill="1" applyBorder="1" applyAlignment="1">
      <alignment horizontal="center"/>
    </xf>
    <xf numFmtId="0" fontId="0" fillId="69" borderId="33" xfId="0" applyFont="1" applyFill="1" applyBorder="1" applyAlignment="1">
      <alignment horizontal="center"/>
    </xf>
    <xf numFmtId="0" fontId="0" fillId="69" borderId="35" xfId="0" applyFont="1" applyFill="1" applyBorder="1" applyAlignment="1">
      <alignment horizontal="center"/>
    </xf>
    <xf numFmtId="0" fontId="0" fillId="69" borderId="0" xfId="0" applyFont="1" applyFill="1" applyAlignment="1"/>
    <xf numFmtId="0" fontId="0" fillId="69" borderId="0" xfId="0" applyFont="1" applyFill="1" applyAlignment="1">
      <alignment horizontal="right"/>
    </xf>
    <xf numFmtId="0" fontId="45" fillId="0" borderId="0" xfId="0" applyFont="1"/>
    <xf numFmtId="0" fontId="0" fillId="0" borderId="5" xfId="0" applyFont="1" applyBorder="1" applyAlignment="1">
      <alignment horizontal="center"/>
    </xf>
    <xf numFmtId="0" fontId="0" fillId="70" borderId="0" xfId="0" applyFont="1" applyFill="1"/>
    <xf numFmtId="0" fontId="0" fillId="70" borderId="0" xfId="0" applyFont="1" applyFill="1" applyAlignment="1"/>
    <xf numFmtId="172" fontId="0" fillId="70" borderId="0" xfId="0" applyNumberFormat="1" applyFont="1" applyFill="1"/>
    <xf numFmtId="173" fontId="0" fillId="70" borderId="0" xfId="0" applyNumberFormat="1" applyFont="1" applyFill="1"/>
    <xf numFmtId="0" fontId="0" fillId="71" borderId="0" xfId="0" applyFont="1" applyFill="1"/>
    <xf numFmtId="0" fontId="45" fillId="70" borderId="23" xfId="0" applyFont="1" applyFill="1" applyBorder="1"/>
    <xf numFmtId="0" fontId="45" fillId="70" borderId="6" xfId="0" applyFont="1" applyFill="1" applyBorder="1"/>
    <xf numFmtId="0" fontId="45" fillId="70" borderId="6" xfId="0" applyFont="1" applyFill="1" applyBorder="1" applyAlignment="1">
      <alignment horizontal="center"/>
    </xf>
    <xf numFmtId="0" fontId="45" fillId="70" borderId="31" xfId="0" applyFont="1" applyFill="1" applyBorder="1" applyAlignment="1">
      <alignment horizontal="center"/>
    </xf>
    <xf numFmtId="0" fontId="0" fillId="72" borderId="23" xfId="0" applyFont="1" applyFill="1" applyBorder="1"/>
    <xf numFmtId="9" fontId="0" fillId="72" borderId="6" xfId="2578" applyFont="1" applyFill="1" applyBorder="1" applyAlignment="1">
      <alignment horizontal="center"/>
    </xf>
    <xf numFmtId="0" fontId="0" fillId="0" borderId="30" xfId="0" applyFont="1" applyFill="1" applyBorder="1"/>
    <xf numFmtId="0" fontId="0" fillId="0" borderId="6" xfId="0" applyFont="1" applyFill="1" applyBorder="1"/>
    <xf numFmtId="0" fontId="0" fillId="0" borderId="23" xfId="0" applyFont="1" applyFill="1" applyBorder="1"/>
    <xf numFmtId="172" fontId="0" fillId="72" borderId="29" xfId="0" applyNumberFormat="1" applyFont="1" applyFill="1" applyBorder="1"/>
    <xf numFmtId="172" fontId="0" fillId="0" borderId="23" xfId="0" applyNumberFormat="1" applyFont="1" applyFill="1" applyBorder="1"/>
    <xf numFmtId="172" fontId="0" fillId="0" borderId="6" xfId="0" applyNumberFormat="1" applyFont="1" applyFill="1" applyBorder="1"/>
    <xf numFmtId="172" fontId="0" fillId="70" borderId="31" xfId="0" applyNumberFormat="1" applyFont="1" applyFill="1" applyBorder="1"/>
    <xf numFmtId="173" fontId="0" fillId="72" borderId="29" xfId="0" applyNumberFormat="1" applyFont="1" applyFill="1" applyBorder="1"/>
    <xf numFmtId="173" fontId="0" fillId="0" borderId="23" xfId="0" applyNumberFormat="1" applyFont="1" applyFill="1" applyBorder="1"/>
    <xf numFmtId="173" fontId="0" fillId="0" borderId="6" xfId="0" applyNumberFormat="1" applyFont="1" applyFill="1" applyBorder="1"/>
    <xf numFmtId="173" fontId="0" fillId="70" borderId="31" xfId="0" applyNumberFormat="1" applyFont="1" applyFill="1" applyBorder="1"/>
    <xf numFmtId="0" fontId="45" fillId="70" borderId="0" xfId="0" applyFont="1" applyFill="1" applyBorder="1"/>
    <xf numFmtId="0" fontId="45" fillId="70" borderId="7" xfId="0" applyFont="1" applyFill="1" applyBorder="1"/>
    <xf numFmtId="0" fontId="45" fillId="70" borderId="7" xfId="0" applyFont="1" applyFill="1" applyBorder="1" applyAlignment="1">
      <alignment horizontal="center"/>
    </xf>
    <xf numFmtId="0" fontId="45" fillId="70" borderId="38" xfId="0" applyFont="1" applyFill="1" applyBorder="1" applyAlignment="1">
      <alignment horizontal="center"/>
    </xf>
    <xf numFmtId="0" fontId="0" fillId="72" borderId="0" xfId="0" applyFont="1" applyFill="1" applyBorder="1"/>
    <xf numFmtId="9" fontId="0" fillId="72" borderId="7" xfId="2578" applyFont="1" applyFill="1" applyBorder="1" applyAlignment="1">
      <alignment horizontal="center"/>
    </xf>
    <xf numFmtId="0" fontId="0" fillId="0" borderId="26" xfId="0" applyFont="1" applyFill="1" applyBorder="1"/>
    <xf numFmtId="0" fontId="0" fillId="0" borderId="7" xfId="0" applyFont="1" applyFill="1" applyBorder="1"/>
    <xf numFmtId="0" fontId="0" fillId="0" borderId="0" xfId="0" applyFont="1" applyFill="1" applyBorder="1"/>
    <xf numFmtId="172" fontId="0" fillId="72" borderId="39" xfId="0" applyNumberFormat="1" applyFont="1" applyFill="1" applyBorder="1"/>
    <xf numFmtId="172" fontId="0" fillId="0" borderId="0" xfId="0" applyNumberFormat="1" applyFont="1" applyFill="1" applyBorder="1"/>
    <xf numFmtId="172" fontId="0" fillId="0" borderId="7" xfId="0" applyNumberFormat="1" applyFont="1" applyFill="1" applyBorder="1"/>
    <xf numFmtId="172" fontId="0" fillId="70" borderId="38" xfId="0" applyNumberFormat="1" applyFont="1" applyFill="1" applyBorder="1"/>
    <xf numFmtId="173" fontId="0" fillId="72" borderId="39" xfId="0" applyNumberFormat="1" applyFont="1" applyFill="1" applyBorder="1"/>
    <xf numFmtId="173" fontId="0" fillId="0" borderId="0" xfId="0" applyNumberFormat="1" applyFont="1" applyFill="1" applyBorder="1"/>
    <xf numFmtId="173" fontId="0" fillId="0" borderId="7" xfId="0" applyNumberFormat="1" applyFont="1" applyFill="1" applyBorder="1"/>
    <xf numFmtId="173" fontId="0" fillId="70" borderId="38" xfId="0" applyNumberFormat="1" applyFont="1" applyFill="1" applyBorder="1"/>
    <xf numFmtId="0" fontId="45" fillId="70" borderId="33" xfId="0" applyFont="1" applyFill="1" applyBorder="1"/>
    <xf numFmtId="0" fontId="45" fillId="70" borderId="24" xfId="0" applyFont="1" applyFill="1" applyBorder="1"/>
    <xf numFmtId="0" fontId="45" fillId="70" borderId="24" xfId="0" applyFont="1" applyFill="1" applyBorder="1" applyAlignment="1">
      <alignment horizontal="center"/>
    </xf>
    <xf numFmtId="0" fontId="45" fillId="70" borderId="35" xfId="0" applyFont="1" applyFill="1" applyBorder="1" applyAlignment="1">
      <alignment horizontal="center"/>
    </xf>
    <xf numFmtId="0" fontId="0" fillId="72" borderId="22" xfId="0" applyFont="1" applyFill="1" applyBorder="1"/>
    <xf numFmtId="9" fontId="0" fillId="72" borderId="24" xfId="2578" applyFont="1" applyFill="1" applyBorder="1" applyAlignment="1">
      <alignment horizontal="center"/>
    </xf>
    <xf numFmtId="0" fontId="0" fillId="0" borderId="34" xfId="0" applyFont="1" applyFill="1" applyBorder="1"/>
    <xf numFmtId="0" fontId="0" fillId="0" borderId="24" xfId="0" applyFont="1" applyFill="1" applyBorder="1"/>
    <xf numFmtId="0" fontId="0" fillId="0" borderId="22" xfId="0" applyFont="1" applyFill="1" applyBorder="1"/>
    <xf numFmtId="172" fontId="0" fillId="72" borderId="33" xfId="0" applyNumberFormat="1" applyFont="1" applyFill="1" applyBorder="1"/>
    <xf numFmtId="172" fontId="0" fillId="0" borderId="22" xfId="0" applyNumberFormat="1" applyFont="1" applyFill="1" applyBorder="1"/>
    <xf numFmtId="172" fontId="0" fillId="0" borderId="24" xfId="0" applyNumberFormat="1" applyFont="1" applyFill="1" applyBorder="1"/>
    <xf numFmtId="172" fontId="0" fillId="70" borderId="35" xfId="0" applyNumberFormat="1" applyFont="1" applyFill="1" applyBorder="1"/>
    <xf numFmtId="173" fontId="0" fillId="72" borderId="33" xfId="0" applyNumberFormat="1" applyFont="1" applyFill="1" applyBorder="1"/>
    <xf numFmtId="173" fontId="0" fillId="0" borderId="22" xfId="0" applyNumberFormat="1" applyFont="1" applyFill="1" applyBorder="1"/>
    <xf numFmtId="173" fontId="0" fillId="0" borderId="24" xfId="0" applyNumberFormat="1" applyFont="1" applyFill="1" applyBorder="1"/>
    <xf numFmtId="173" fontId="0" fillId="70" borderId="35" xfId="0" applyNumberFormat="1" applyFont="1" applyFill="1" applyBorder="1"/>
    <xf numFmtId="0" fontId="45" fillId="70" borderId="22" xfId="0" applyFont="1" applyFill="1" applyBorder="1"/>
    <xf numFmtId="0" fontId="45" fillId="70" borderId="41" xfId="0" applyFont="1" applyFill="1" applyBorder="1" applyAlignment="1">
      <alignment horizontal="center"/>
    </xf>
    <xf numFmtId="0" fontId="45" fillId="70" borderId="19" xfId="0" applyFont="1" applyFill="1" applyBorder="1"/>
    <xf numFmtId="0" fontId="45" fillId="70" borderId="20" xfId="0" applyFont="1" applyFill="1" applyBorder="1"/>
    <xf numFmtId="0" fontId="45" fillId="70" borderId="20" xfId="0" applyFont="1" applyFill="1" applyBorder="1" applyAlignment="1">
      <alignment horizontal="center"/>
    </xf>
    <xf numFmtId="0" fontId="0" fillId="0" borderId="42" xfId="0" applyFont="1" applyBorder="1" applyAlignment="1">
      <alignment horizontal="center"/>
    </xf>
    <xf numFmtId="0" fontId="47" fillId="0" borderId="0" xfId="0" applyFont="1"/>
    <xf numFmtId="0" fontId="0" fillId="69" borderId="36" xfId="0" applyFont="1" applyFill="1" applyBorder="1" applyAlignment="1">
      <alignment horizontal="center"/>
    </xf>
    <xf numFmtId="0" fontId="0" fillId="69" borderId="29" xfId="0" applyFont="1" applyFill="1" applyBorder="1" applyAlignment="1"/>
    <xf numFmtId="0" fontId="0" fillId="69" borderId="23" xfId="0" applyFont="1" applyFill="1" applyBorder="1" applyAlignment="1">
      <alignment horizontal="center"/>
    </xf>
    <xf numFmtId="0" fontId="0" fillId="69" borderId="31" xfId="0" applyFont="1" applyFill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69" borderId="37" xfId="0" applyFont="1" applyFill="1" applyBorder="1" applyAlignment="1">
      <alignment horizontal="center"/>
    </xf>
    <xf numFmtId="0" fontId="0" fillId="73" borderId="8" xfId="0" applyFont="1" applyFill="1" applyBorder="1" applyAlignment="1">
      <alignment horizontal="center"/>
    </xf>
    <xf numFmtId="0" fontId="45" fillId="70" borderId="29" xfId="0" applyFont="1" applyFill="1" applyBorder="1"/>
    <xf numFmtId="0" fontId="45" fillId="67" borderId="43" xfId="0" applyFont="1" applyFill="1" applyBorder="1" applyAlignment="1">
      <alignment horizontal="center"/>
    </xf>
    <xf numFmtId="0" fontId="0" fillId="67" borderId="39" xfId="0" applyFont="1" applyFill="1" applyBorder="1" applyAlignment="1">
      <alignment horizontal="left" indent="2"/>
    </xf>
    <xf numFmtId="0" fontId="0" fillId="67" borderId="0" xfId="0" applyFont="1" applyFill="1" applyBorder="1" applyAlignment="1">
      <alignment horizontal="left" indent="2"/>
    </xf>
    <xf numFmtId="0" fontId="0" fillId="67" borderId="38" xfId="0" applyFont="1" applyFill="1" applyBorder="1" applyAlignment="1">
      <alignment horizontal="left" indent="2"/>
    </xf>
    <xf numFmtId="0" fontId="45" fillId="70" borderId="39" xfId="0" applyFont="1" applyFill="1" applyBorder="1"/>
    <xf numFmtId="0" fontId="45" fillId="67" borderId="44" xfId="0" applyFont="1" applyFill="1" applyBorder="1" applyAlignment="1">
      <alignment horizontal="center"/>
    </xf>
    <xf numFmtId="0" fontId="45" fillId="67" borderId="41" xfId="0" applyFont="1" applyFill="1" applyBorder="1" applyAlignment="1">
      <alignment horizontal="center"/>
    </xf>
    <xf numFmtId="0" fontId="0" fillId="67" borderId="33" xfId="0" applyFont="1" applyFill="1" applyBorder="1" applyAlignment="1">
      <alignment horizontal="left" indent="2"/>
    </xf>
    <xf numFmtId="0" fontId="0" fillId="67" borderId="22" xfId="0" applyFont="1" applyFill="1" applyBorder="1" applyAlignment="1">
      <alignment horizontal="left" indent="2"/>
    </xf>
    <xf numFmtId="0" fontId="0" fillId="67" borderId="35" xfId="0" applyFont="1" applyFill="1" applyBorder="1" applyAlignment="1">
      <alignment horizontal="left" indent="2"/>
    </xf>
    <xf numFmtId="0" fontId="45" fillId="70" borderId="43" xfId="0" applyFont="1" applyFill="1" applyBorder="1" applyAlignment="1">
      <alignment horizontal="center"/>
    </xf>
    <xf numFmtId="0" fontId="0" fillId="72" borderId="39" xfId="0" applyFont="1" applyFill="1" applyBorder="1" applyAlignment="1">
      <alignment horizontal="left" indent="2"/>
    </xf>
    <xf numFmtId="0" fontId="0" fillId="72" borderId="0" xfId="0" applyFont="1" applyFill="1" applyBorder="1" applyAlignment="1">
      <alignment horizontal="left" indent="2"/>
    </xf>
    <xf numFmtId="0" fontId="0" fillId="72" borderId="38" xfId="0" applyFont="1" applyFill="1" applyBorder="1" applyAlignment="1">
      <alignment horizontal="left" indent="2"/>
    </xf>
    <xf numFmtId="0" fontId="45" fillId="70" borderId="44" xfId="0" applyFont="1" applyFill="1" applyBorder="1" applyAlignment="1">
      <alignment horizontal="center"/>
    </xf>
    <xf numFmtId="0" fontId="0" fillId="72" borderId="33" xfId="0" applyFont="1" applyFill="1" applyBorder="1" applyAlignment="1">
      <alignment horizontal="left" indent="2"/>
    </xf>
    <xf numFmtId="0" fontId="0" fillId="72" borderId="22" xfId="0" applyFont="1" applyFill="1" applyBorder="1" applyAlignment="1">
      <alignment horizontal="left" indent="2"/>
    </xf>
    <xf numFmtId="0" fontId="0" fillId="72" borderId="35" xfId="0" applyFont="1" applyFill="1" applyBorder="1" applyAlignment="1">
      <alignment horizontal="left" indent="2"/>
    </xf>
    <xf numFmtId="0" fontId="48" fillId="74" borderId="29" xfId="0" applyFont="1" applyFill="1" applyBorder="1" applyAlignment="1">
      <alignment horizontal="left" indent="2"/>
    </xf>
    <xf numFmtId="0" fontId="0" fillId="72" borderId="23" xfId="0" applyFont="1" applyFill="1" applyBorder="1" applyAlignment="1">
      <alignment horizontal="left" indent="2"/>
    </xf>
    <xf numFmtId="0" fontId="0" fillId="72" borderId="31" xfId="0" applyFont="1" applyFill="1" applyBorder="1" applyAlignment="1">
      <alignment horizontal="left" indent="2"/>
    </xf>
    <xf numFmtId="0" fontId="48" fillId="74" borderId="0" xfId="0" applyFont="1" applyFill="1" applyBorder="1" applyAlignment="1">
      <alignment horizontal="left" indent="2"/>
    </xf>
    <xf numFmtId="0" fontId="48" fillId="74" borderId="0" xfId="0" applyFont="1" applyFill="1"/>
    <xf numFmtId="0" fontId="0" fillId="74" borderId="0" xfId="0" applyFont="1" applyFill="1"/>
    <xf numFmtId="0" fontId="45" fillId="70" borderId="45" xfId="0" applyFont="1" applyFill="1" applyBorder="1"/>
    <xf numFmtId="0" fontId="45" fillId="70" borderId="46" xfId="0" applyFont="1" applyFill="1" applyBorder="1" applyAlignment="1">
      <alignment horizontal="center"/>
    </xf>
    <xf numFmtId="0" fontId="0" fillId="72" borderId="45" xfId="0" applyFont="1" applyFill="1" applyBorder="1" applyAlignment="1">
      <alignment horizontal="left" indent="2"/>
    </xf>
    <xf numFmtId="0" fontId="0" fillId="72" borderId="19" xfId="0" applyFont="1" applyFill="1" applyBorder="1" applyAlignment="1">
      <alignment horizontal="left" indent="2"/>
    </xf>
    <xf numFmtId="0" fontId="48" fillId="74" borderId="19" xfId="0" applyFont="1" applyFill="1" applyBorder="1" applyAlignment="1">
      <alignment horizontal="left" indent="2"/>
    </xf>
    <xf numFmtId="0" fontId="0" fillId="72" borderId="47" xfId="0" applyFont="1" applyFill="1" applyBorder="1" applyAlignment="1">
      <alignment horizontal="left" indent="2"/>
    </xf>
    <xf numFmtId="0" fontId="48" fillId="74" borderId="22" xfId="0" applyFont="1" applyFill="1" applyBorder="1" applyAlignment="1">
      <alignment horizontal="left" indent="2"/>
    </xf>
    <xf numFmtId="174" fontId="0" fillId="72" borderId="39" xfId="0" applyNumberFormat="1" applyFont="1" applyFill="1" applyBorder="1" applyAlignment="1">
      <alignment horizontal="center"/>
    </xf>
    <xf numFmtId="174" fontId="0" fillId="72" borderId="0" xfId="0" applyNumberFormat="1" applyFont="1" applyFill="1" applyBorder="1" applyAlignment="1">
      <alignment horizontal="center"/>
    </xf>
    <xf numFmtId="174" fontId="0" fillId="72" borderId="38" xfId="0" applyNumberFormat="1" applyFont="1" applyFill="1" applyBorder="1" applyAlignment="1">
      <alignment horizontal="center"/>
    </xf>
    <xf numFmtId="174" fontId="0" fillId="72" borderId="33" xfId="0" applyNumberFormat="1" applyFont="1" applyFill="1" applyBorder="1" applyAlignment="1">
      <alignment horizontal="center"/>
    </xf>
    <xf numFmtId="174" fontId="0" fillId="72" borderId="22" xfId="0" applyNumberFormat="1" applyFont="1" applyFill="1" applyBorder="1" applyAlignment="1">
      <alignment horizontal="center"/>
    </xf>
    <xf numFmtId="174" fontId="0" fillId="72" borderId="35" xfId="0" applyNumberFormat="1" applyFont="1" applyFill="1" applyBorder="1" applyAlignment="1">
      <alignment horizontal="center"/>
    </xf>
    <xf numFmtId="174" fontId="0" fillId="72" borderId="29" xfId="0" applyNumberFormat="1" applyFont="1" applyFill="1" applyBorder="1" applyAlignment="1">
      <alignment horizontal="center"/>
    </xf>
    <xf numFmtId="174" fontId="0" fillId="72" borderId="23" xfId="0" applyNumberFormat="1" applyFont="1" applyFill="1" applyBorder="1" applyAlignment="1">
      <alignment horizontal="center"/>
    </xf>
    <xf numFmtId="174" fontId="0" fillId="72" borderId="31" xfId="0" applyNumberFormat="1" applyFont="1" applyFill="1" applyBorder="1" applyAlignment="1">
      <alignment horizontal="center"/>
    </xf>
    <xf numFmtId="0" fontId="45" fillId="70" borderId="47" xfId="0" applyFont="1" applyFill="1" applyBorder="1" applyAlignment="1">
      <alignment horizontal="center"/>
    </xf>
    <xf numFmtId="174" fontId="0" fillId="72" borderId="45" xfId="0" applyNumberFormat="1" applyFont="1" applyFill="1" applyBorder="1" applyAlignment="1">
      <alignment horizontal="center"/>
    </xf>
    <xf numFmtId="174" fontId="0" fillId="72" borderId="19" xfId="0" applyNumberFormat="1" applyFont="1" applyFill="1" applyBorder="1" applyAlignment="1">
      <alignment horizontal="center"/>
    </xf>
    <xf numFmtId="174" fontId="0" fillId="72" borderId="47" xfId="0" applyNumberFormat="1" applyFont="1" applyFill="1" applyBorder="1" applyAlignment="1">
      <alignment horizontal="center"/>
    </xf>
    <xf numFmtId="9" fontId="0" fillId="0" borderId="0" xfId="0" applyNumberFormat="1" applyFont="1"/>
    <xf numFmtId="0" fontId="0" fillId="0" borderId="0" xfId="0" applyFont="1" applyBorder="1"/>
    <xf numFmtId="175" fontId="0" fillId="72" borderId="39" xfId="0" applyNumberFormat="1" applyFont="1" applyFill="1" applyBorder="1" applyAlignment="1">
      <alignment horizontal="center"/>
    </xf>
    <xf numFmtId="175" fontId="0" fillId="72" borderId="0" xfId="0" applyNumberFormat="1" applyFont="1" applyFill="1" applyBorder="1" applyAlignment="1">
      <alignment horizontal="center"/>
    </xf>
    <xf numFmtId="175" fontId="0" fillId="72" borderId="38" xfId="0" applyNumberFormat="1" applyFont="1" applyFill="1" applyBorder="1" applyAlignment="1">
      <alignment horizontal="center"/>
    </xf>
    <xf numFmtId="175" fontId="0" fillId="72" borderId="33" xfId="0" applyNumberFormat="1" applyFont="1" applyFill="1" applyBorder="1" applyAlignment="1">
      <alignment horizontal="center"/>
    </xf>
    <xf numFmtId="175" fontId="0" fillId="72" borderId="22" xfId="0" applyNumberFormat="1" applyFont="1" applyFill="1" applyBorder="1" applyAlignment="1">
      <alignment horizontal="center"/>
    </xf>
    <xf numFmtId="175" fontId="0" fillId="72" borderId="35" xfId="0" applyNumberFormat="1" applyFont="1" applyFill="1" applyBorder="1" applyAlignment="1">
      <alignment horizontal="center"/>
    </xf>
    <xf numFmtId="175" fontId="0" fillId="72" borderId="29" xfId="0" applyNumberFormat="1" applyFont="1" applyFill="1" applyBorder="1" applyAlignment="1">
      <alignment horizontal="center"/>
    </xf>
    <xf numFmtId="175" fontId="0" fillId="72" borderId="23" xfId="0" applyNumberFormat="1" applyFont="1" applyFill="1" applyBorder="1" applyAlignment="1">
      <alignment horizontal="center"/>
    </xf>
    <xf numFmtId="175" fontId="0" fillId="72" borderId="31" xfId="0" applyNumberFormat="1" applyFont="1" applyFill="1" applyBorder="1" applyAlignment="1">
      <alignment horizontal="center"/>
    </xf>
    <xf numFmtId="175" fontId="0" fillId="72" borderId="45" xfId="0" applyNumberFormat="1" applyFont="1" applyFill="1" applyBorder="1" applyAlignment="1">
      <alignment horizontal="center"/>
    </xf>
    <xf numFmtId="175" fontId="0" fillId="72" borderId="19" xfId="0" applyNumberFormat="1" applyFont="1" applyFill="1" applyBorder="1" applyAlignment="1">
      <alignment horizontal="center"/>
    </xf>
    <xf numFmtId="175" fontId="0" fillId="72" borderId="47" xfId="0" applyNumberFormat="1" applyFont="1" applyFill="1" applyBorder="1" applyAlignment="1">
      <alignment horizontal="center"/>
    </xf>
    <xf numFmtId="0" fontId="47" fillId="0" borderId="0" xfId="0" applyFont="1" applyFill="1"/>
    <xf numFmtId="0" fontId="0" fillId="72" borderId="39" xfId="0" applyFont="1" applyFill="1" applyBorder="1" applyAlignment="1">
      <alignment horizontal="center"/>
    </xf>
    <xf numFmtId="0" fontId="0" fillId="72" borderId="0" xfId="0" applyFont="1" applyFill="1" applyBorder="1" applyAlignment="1">
      <alignment horizontal="center"/>
    </xf>
    <xf numFmtId="0" fontId="0" fillId="72" borderId="38" xfId="0" applyFont="1" applyFill="1" applyBorder="1" applyAlignment="1">
      <alignment horizontal="center"/>
    </xf>
    <xf numFmtId="0" fontId="0" fillId="72" borderId="33" xfId="0" applyFont="1" applyFill="1" applyBorder="1" applyAlignment="1">
      <alignment horizontal="center"/>
    </xf>
    <xf numFmtId="0" fontId="0" fillId="72" borderId="22" xfId="0" applyFont="1" applyFill="1" applyBorder="1" applyAlignment="1">
      <alignment horizontal="center"/>
    </xf>
    <xf numFmtId="0" fontId="0" fillId="72" borderId="35" xfId="0" applyFont="1" applyFill="1" applyBorder="1" applyAlignment="1">
      <alignment horizontal="center"/>
    </xf>
    <xf numFmtId="0" fontId="0" fillId="72" borderId="29" xfId="0" applyFont="1" applyFill="1" applyBorder="1" applyAlignment="1">
      <alignment horizontal="center"/>
    </xf>
    <xf numFmtId="0" fontId="0" fillId="72" borderId="23" xfId="0" applyFont="1" applyFill="1" applyBorder="1" applyAlignment="1">
      <alignment horizontal="center"/>
    </xf>
    <xf numFmtId="0" fontId="0" fillId="72" borderId="31" xfId="0" applyFont="1" applyFill="1" applyBorder="1" applyAlignment="1">
      <alignment horizontal="center"/>
    </xf>
    <xf numFmtId="0" fontId="0" fillId="72" borderId="45" xfId="0" applyFont="1" applyFill="1" applyBorder="1" applyAlignment="1">
      <alignment horizontal="center"/>
    </xf>
    <xf numFmtId="0" fontId="0" fillId="72" borderId="19" xfId="0" applyFont="1" applyFill="1" applyBorder="1" applyAlignment="1">
      <alignment horizontal="center"/>
    </xf>
    <xf numFmtId="0" fontId="0" fillId="72" borderId="47" xfId="0" applyFont="1" applyFill="1" applyBorder="1" applyAlignment="1">
      <alignment horizontal="center"/>
    </xf>
    <xf numFmtId="0" fontId="0" fillId="68" borderId="29" xfId="0" applyFill="1" applyBorder="1"/>
    <xf numFmtId="0" fontId="0" fillId="68" borderId="31" xfId="0" applyFill="1" applyBorder="1"/>
    <xf numFmtId="0" fontId="0" fillId="68" borderId="45" xfId="0" applyFill="1" applyBorder="1" applyAlignment="1">
      <alignment horizontal="center"/>
    </xf>
    <xf numFmtId="0" fontId="0" fillId="68" borderId="47" xfId="0" applyFill="1" applyBorder="1" applyAlignment="1">
      <alignment horizontal="center"/>
    </xf>
    <xf numFmtId="0" fontId="0" fillId="36" borderId="39" xfId="0" applyFill="1" applyBorder="1" applyAlignment="1">
      <alignment horizontal="center"/>
    </xf>
    <xf numFmtId="0" fontId="0" fillId="36" borderId="38" xfId="0" applyFill="1" applyBorder="1" applyAlignment="1">
      <alignment horizontal="center"/>
    </xf>
    <xf numFmtId="0" fontId="0" fillId="36" borderId="45" xfId="0" applyFill="1" applyBorder="1" applyAlignment="1">
      <alignment horizontal="center"/>
    </xf>
    <xf numFmtId="0" fontId="0" fillId="36" borderId="47" xfId="0" applyFill="1" applyBorder="1" applyAlignment="1">
      <alignment horizontal="center"/>
    </xf>
    <xf numFmtId="0" fontId="0" fillId="36" borderId="33" xfId="0" applyFill="1" applyBorder="1" applyAlignment="1">
      <alignment horizontal="center"/>
    </xf>
    <xf numFmtId="0" fontId="0" fillId="36" borderId="35" xfId="0" applyFill="1" applyBorder="1" applyAlignment="1">
      <alignment horizontal="center"/>
    </xf>
    <xf numFmtId="176" fontId="0" fillId="34" borderId="0" xfId="0" applyNumberFormat="1" applyFill="1"/>
    <xf numFmtId="176" fontId="0" fillId="0" borderId="0" xfId="0" applyNumberFormat="1" applyFont="1"/>
    <xf numFmtId="176" fontId="44" fillId="35" borderId="21" xfId="0" applyNumberFormat="1" applyFont="1" applyFill="1" applyBorder="1"/>
    <xf numFmtId="176" fontId="11" fillId="66" borderId="22" xfId="0" applyNumberFormat="1" applyFont="1" applyFill="1" applyBorder="1" applyAlignment="1">
      <alignment horizontal="left" vertical="top" wrapText="1"/>
    </xf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50" fillId="0" borderId="0" xfId="1251" applyFont="1"/>
    <xf numFmtId="0" fontId="8" fillId="0" borderId="0" xfId="1251"/>
    <xf numFmtId="0" fontId="49" fillId="0" borderId="0" xfId="1251" applyFont="1"/>
    <xf numFmtId="0" fontId="49" fillId="0" borderId="19" xfId="1251" applyFont="1" applyBorder="1"/>
    <xf numFmtId="0" fontId="49" fillId="75" borderId="0" xfId="1251" applyFont="1" applyFill="1"/>
    <xf numFmtId="0" fontId="51" fillId="76" borderId="0" xfId="1251" applyFont="1" applyFill="1"/>
    <xf numFmtId="0" fontId="0" fillId="0" borderId="0" xfId="1251" applyFont="1"/>
    <xf numFmtId="177" fontId="48" fillId="74" borderId="0" xfId="0" applyNumberFormat="1" applyFont="1" applyFill="1"/>
    <xf numFmtId="180" fontId="48" fillId="74" borderId="0" xfId="0" applyNumberFormat="1" applyFont="1" applyFill="1"/>
    <xf numFmtId="1" fontId="48" fillId="74" borderId="0" xfId="0" applyNumberFormat="1" applyFont="1" applyFill="1"/>
    <xf numFmtId="0" fontId="11" fillId="37" borderId="0" xfId="0" applyFont="1" applyFill="1" applyBorder="1" applyAlignment="1">
      <alignment horizontal="left"/>
    </xf>
    <xf numFmtId="181" fontId="0" fillId="0" borderId="0" xfId="2579" applyNumberFormat="1" applyFont="1"/>
    <xf numFmtId="0" fontId="11" fillId="35" borderId="0" xfId="0" applyFont="1" applyFill="1" applyBorder="1" applyAlignment="1">
      <alignment horizontal="right" vertical="center" wrapText="1"/>
    </xf>
    <xf numFmtId="165" fontId="0" fillId="0" borderId="0" xfId="0" applyNumberFormat="1"/>
    <xf numFmtId="0" fontId="44" fillId="35" borderId="0" xfId="0" applyFont="1" applyFill="1" applyBorder="1" applyAlignment="1">
      <alignment horizontal="right" vertical="center" wrapText="1"/>
    </xf>
    <xf numFmtId="165" fontId="68" fillId="81" borderId="0" xfId="0" applyNumberFormat="1" applyFont="1" applyFill="1"/>
    <xf numFmtId="0" fontId="68" fillId="81" borderId="0" xfId="0" applyFont="1" applyFill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68" fillId="81" borderId="0" xfId="0" applyFont="1" applyFill="1"/>
    <xf numFmtId="0" fontId="0" fillId="0" borderId="23" xfId="0" applyBorder="1"/>
    <xf numFmtId="0" fontId="0" fillId="0" borderId="31" xfId="0" applyBorder="1"/>
    <xf numFmtId="0" fontId="0" fillId="0" borderId="0" xfId="0" applyBorder="1"/>
    <xf numFmtId="0" fontId="0" fillId="0" borderId="38" xfId="0" applyBorder="1"/>
    <xf numFmtId="0" fontId="0" fillId="74" borderId="0" xfId="0" applyFill="1" applyBorder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69" fillId="0" borderId="0" xfId="0" applyNumberFormat="1" applyFont="1" applyFill="1" applyBorder="1" applyAlignment="1" applyProtection="1"/>
    <xf numFmtId="0" fontId="69" fillId="85" borderId="0" xfId="0" applyNumberFormat="1" applyFont="1" applyFill="1" applyBorder="1" applyAlignment="1" applyProtection="1"/>
    <xf numFmtId="0" fontId="69" fillId="85" borderId="49" xfId="0" applyNumberFormat="1" applyFont="1" applyFill="1" applyBorder="1" applyAlignment="1" applyProtection="1"/>
    <xf numFmtId="0" fontId="69" fillId="85" borderId="50" xfId="0" applyNumberFormat="1" applyFont="1" applyFill="1" applyBorder="1" applyAlignment="1" applyProtection="1"/>
    <xf numFmtId="0" fontId="69" fillId="85" borderId="51" xfId="0" applyNumberFormat="1" applyFont="1" applyFill="1" applyBorder="1" applyAlignment="1" applyProtection="1"/>
    <xf numFmtId="0" fontId="69" fillId="85" borderId="52" xfId="0" applyNumberFormat="1" applyFont="1" applyFill="1" applyBorder="1" applyAlignment="1" applyProtection="1"/>
    <xf numFmtId="0" fontId="69" fillId="85" borderId="53" xfId="0" applyNumberFormat="1" applyFont="1" applyFill="1" applyBorder="1" applyAlignment="1" applyProtection="1"/>
    <xf numFmtId="0" fontId="69" fillId="86" borderId="0" xfId="0" applyNumberFormat="1" applyFont="1" applyFill="1" applyBorder="1" applyAlignment="1" applyProtection="1"/>
    <xf numFmtId="0" fontId="69" fillId="86" borderId="52" xfId="0" applyNumberFormat="1" applyFont="1" applyFill="1" applyBorder="1" applyAlignment="1" applyProtection="1"/>
    <xf numFmtId="0" fontId="69" fillId="86" borderId="53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/>
    <xf numFmtId="0" fontId="69" fillId="87" borderId="0" xfId="0" applyNumberFormat="1" applyFont="1" applyFill="1" applyBorder="1" applyAlignment="1" applyProtection="1"/>
    <xf numFmtId="0" fontId="69" fillId="0" borderId="0" xfId="0" applyNumberFormat="1" applyFont="1" applyFill="1" applyBorder="1" applyAlignment="1" applyProtection="1">
      <alignment wrapText="1"/>
    </xf>
    <xf numFmtId="0" fontId="11" fillId="88" borderId="54" xfId="0" applyNumberFormat="1" applyFont="1" applyFill="1" applyBorder="1" applyAlignment="1" applyProtection="1">
      <alignment horizontal="left" vertical="center" wrapText="1"/>
    </xf>
    <xf numFmtId="0" fontId="11" fillId="88" borderId="55" xfId="0" applyNumberFormat="1" applyFont="1" applyFill="1" applyBorder="1" applyAlignment="1" applyProtection="1">
      <alignment horizontal="left" vertical="center" wrapText="1"/>
    </xf>
    <xf numFmtId="0" fontId="11" fillId="88" borderId="56" xfId="0" applyNumberFormat="1" applyFont="1" applyFill="1" applyBorder="1" applyAlignment="1" applyProtection="1">
      <alignment horizontal="left" vertical="center" wrapText="1"/>
    </xf>
    <xf numFmtId="0" fontId="11" fillId="88" borderId="54" xfId="0" applyNumberFormat="1" applyFont="1" applyFill="1" applyBorder="1" applyAlignment="1" applyProtection="1">
      <alignment horizontal="center" vertical="center" wrapText="1"/>
    </xf>
    <xf numFmtId="0" fontId="11" fillId="88" borderId="55" xfId="0" applyNumberFormat="1" applyFont="1" applyFill="1" applyBorder="1" applyAlignment="1" applyProtection="1">
      <alignment horizontal="center" vertical="center"/>
    </xf>
    <xf numFmtId="0" fontId="11" fillId="88" borderId="56" xfId="0" applyNumberFormat="1" applyFont="1" applyFill="1" applyBorder="1" applyAlignment="1" applyProtection="1">
      <alignment horizontal="center" vertical="center" wrapText="1"/>
    </xf>
    <xf numFmtId="0" fontId="11" fillId="88" borderId="55" xfId="0" applyNumberFormat="1" applyFont="1" applyFill="1" applyBorder="1" applyAlignment="1" applyProtection="1">
      <alignment horizontal="center" vertical="center" wrapText="1"/>
    </xf>
    <xf numFmtId="0" fontId="11" fillId="88" borderId="54" xfId="0" applyNumberFormat="1" applyFont="1" applyFill="1" applyBorder="1" applyAlignment="1" applyProtection="1">
      <alignment horizontal="right" vertical="center" wrapText="1"/>
    </xf>
    <xf numFmtId="0" fontId="69" fillId="0" borderId="0" xfId="0" applyNumberFormat="1" applyFont="1" applyFill="1" applyBorder="1" applyAlignment="1" applyProtection="1">
      <alignment vertical="center"/>
    </xf>
    <xf numFmtId="0" fontId="11" fillId="89" borderId="57" xfId="0" applyNumberFormat="1" applyFont="1" applyFill="1" applyBorder="1" applyAlignment="1" applyProtection="1">
      <alignment horizontal="left" vertical="center" wrapText="1"/>
    </xf>
    <xf numFmtId="0" fontId="11" fillId="89" borderId="57" xfId="0" applyNumberFormat="1" applyFont="1" applyFill="1" applyBorder="1" applyAlignment="1" applyProtection="1">
      <alignment horizontal="right" vertical="center" wrapText="1"/>
    </xf>
    <xf numFmtId="0" fontId="11" fillId="89" borderId="55" xfId="0" applyNumberFormat="1" applyFont="1" applyFill="1" applyBorder="1" applyAlignment="1" applyProtection="1">
      <alignment horizontal="right" vertical="center" wrapText="1"/>
    </xf>
    <xf numFmtId="0" fontId="11" fillId="89" borderId="56" xfId="0" applyNumberFormat="1" applyFont="1" applyFill="1" applyBorder="1" applyAlignment="1" applyProtection="1">
      <alignment vertical="center" wrapText="1"/>
    </xf>
    <xf numFmtId="0" fontId="11" fillId="89" borderId="57" xfId="0" applyNumberFormat="1" applyFont="1" applyFill="1" applyBorder="1" applyAlignment="1" applyProtection="1">
      <alignment horizontal="center" vertical="center" wrapText="1"/>
    </xf>
    <xf numFmtId="0" fontId="11" fillId="89" borderId="55" xfId="0" applyNumberFormat="1" applyFont="1" applyFill="1" applyBorder="1" applyAlignment="1" applyProtection="1">
      <alignment horizontal="center" vertical="center"/>
    </xf>
    <xf numFmtId="0" fontId="11" fillId="89" borderId="56" xfId="0" applyNumberFormat="1" applyFont="1" applyFill="1" applyBorder="1" applyAlignment="1" applyProtection="1">
      <alignment horizontal="center" vertical="center" wrapText="1"/>
    </xf>
    <xf numFmtId="0" fontId="11" fillId="90" borderId="58" xfId="0" applyNumberFormat="1" applyFont="1" applyFill="1" applyBorder="1" applyAlignment="1" applyProtection="1">
      <alignment horizontal="left"/>
    </xf>
    <xf numFmtId="0" fontId="11" fillId="90" borderId="58" xfId="0" applyNumberFormat="1" applyFont="1" applyFill="1" applyBorder="1" applyAlignment="1" applyProtection="1">
      <alignment horizontal="right"/>
    </xf>
    <xf numFmtId="0" fontId="11" fillId="90" borderId="49" xfId="0" applyNumberFormat="1" applyFont="1" applyFill="1" applyBorder="1" applyAlignment="1" applyProtection="1">
      <alignment horizontal="right"/>
    </xf>
    <xf numFmtId="0" fontId="11" fillId="90" borderId="50" xfId="0" applyNumberFormat="1" applyFont="1" applyFill="1" applyBorder="1" applyAlignment="1" applyProtection="1">
      <alignment horizontal="right"/>
    </xf>
    <xf numFmtId="0" fontId="11" fillId="90" borderId="58" xfId="0" applyNumberFormat="1" applyFont="1" applyFill="1" applyBorder="1" applyAlignment="1" applyProtection="1">
      <alignment horizontal="center"/>
    </xf>
    <xf numFmtId="0" fontId="11" fillId="90" borderId="49" xfId="0" applyNumberFormat="1" applyFont="1" applyFill="1" applyBorder="1" applyAlignment="1" applyProtection="1">
      <alignment horizontal="center"/>
    </xf>
    <xf numFmtId="0" fontId="11" fillId="90" borderId="50" xfId="0" applyNumberFormat="1" applyFont="1" applyFill="1" applyBorder="1" applyAlignment="1" applyProtection="1">
      <alignment horizontal="center"/>
    </xf>
    <xf numFmtId="0" fontId="11" fillId="90" borderId="51" xfId="0" applyNumberFormat="1" applyFont="1" applyFill="1" applyBorder="1" applyAlignment="1" applyProtection="1">
      <alignment horizontal="right"/>
    </xf>
    <xf numFmtId="0" fontId="70" fillId="0" borderId="0" xfId="0" applyNumberFormat="1" applyFont="1" applyFill="1" applyBorder="1" applyAlignment="1" applyProtection="1">
      <alignment horizontal="center"/>
    </xf>
    <xf numFmtId="0" fontId="70" fillId="0" borderId="0" xfId="0" applyNumberFormat="1" applyFont="1" applyFill="1" applyBorder="1" applyAlignment="1" applyProtection="1"/>
    <xf numFmtId="0" fontId="69" fillId="91" borderId="0" xfId="0" applyNumberFormat="1" applyFont="1" applyFill="1" applyBorder="1" applyAlignment="1" applyProtection="1"/>
    <xf numFmtId="0" fontId="69" fillId="85" borderId="19" xfId="0" applyNumberFormat="1" applyFont="1" applyFill="1" applyBorder="1" applyAlignment="1" applyProtection="1"/>
    <xf numFmtId="0" fontId="69" fillId="85" borderId="60" xfId="0" applyNumberFormat="1" applyFont="1" applyFill="1" applyBorder="1" applyAlignment="1" applyProtection="1"/>
    <xf numFmtId="0" fontId="69" fillId="85" borderId="59" xfId="0" applyNumberFormat="1" applyFont="1" applyFill="1" applyBorder="1" applyAlignment="1" applyProtection="1"/>
    <xf numFmtId="0" fontId="11" fillId="90" borderId="51" xfId="0" applyNumberFormat="1" applyFont="1" applyFill="1" applyBorder="1" applyAlignment="1" applyProtection="1">
      <alignment horizontal="center"/>
    </xf>
    <xf numFmtId="0" fontId="11" fillId="90" borderId="51" xfId="0" applyNumberFormat="1" applyFont="1" applyFill="1" applyBorder="1" applyAlignment="1" applyProtection="1">
      <alignment horizontal="left"/>
    </xf>
    <xf numFmtId="0" fontId="11" fillId="90" borderId="0" xfId="0" applyNumberFormat="1" applyFont="1" applyFill="1" applyBorder="1" applyAlignment="1" applyProtection="1">
      <alignment horizontal="left"/>
    </xf>
    <xf numFmtId="1" fontId="69" fillId="0" borderId="0" xfId="0" applyNumberFormat="1" applyFont="1" applyFill="1" applyBorder="1" applyAlignment="1" applyProtection="1"/>
    <xf numFmtId="0" fontId="71" fillId="81" borderId="0" xfId="0" applyNumberFormat="1" applyFont="1" applyFill="1" applyBorder="1" applyAlignment="1" applyProtection="1"/>
    <xf numFmtId="0" fontId="69" fillId="85" borderId="61" xfId="0" applyNumberFormat="1" applyFont="1" applyFill="1" applyBorder="1" applyAlignment="1" applyProtection="1"/>
    <xf numFmtId="0" fontId="69" fillId="85" borderId="62" xfId="0" applyNumberFormat="1" applyFont="1" applyFill="1" applyBorder="1" applyAlignment="1" applyProtection="1"/>
    <xf numFmtId="0" fontId="69" fillId="0" borderId="61" xfId="0" applyNumberFormat="1" applyFont="1" applyFill="1" applyBorder="1" applyAlignment="1" applyProtection="1"/>
    <xf numFmtId="0" fontId="46" fillId="69" borderId="36" xfId="0" applyFont="1" applyFill="1" applyBorder="1" applyAlignment="1">
      <alignment horizontal="center" vertical="center" textRotation="90" wrapText="1"/>
    </xf>
    <xf numFmtId="0" fontId="46" fillId="69" borderId="37" xfId="0" applyFont="1" applyFill="1" applyBorder="1" applyAlignment="1">
      <alignment horizontal="center" vertical="center" textRotation="90" wrapText="1"/>
    </xf>
    <xf numFmtId="0" fontId="46" fillId="69" borderId="40" xfId="0" applyFont="1" applyFill="1" applyBorder="1" applyAlignment="1">
      <alignment horizontal="center" vertical="center" textRotation="90" wrapText="1"/>
    </xf>
    <xf numFmtId="0" fontId="46" fillId="69" borderId="36" xfId="0" applyFont="1" applyFill="1" applyBorder="1" applyAlignment="1">
      <alignment horizontal="center" vertical="center" textRotation="90"/>
    </xf>
    <xf numFmtId="0" fontId="46" fillId="69" borderId="37" xfId="0" applyFont="1" applyFill="1" applyBorder="1" applyAlignment="1">
      <alignment horizontal="center" vertical="center" textRotation="90"/>
    </xf>
    <xf numFmtId="0" fontId="46" fillId="69" borderId="40" xfId="0" applyFont="1" applyFill="1" applyBorder="1" applyAlignment="1">
      <alignment horizontal="center" vertical="center" textRotation="90"/>
    </xf>
  </cellXfs>
  <cellStyles count="6492">
    <cellStyle name="_x000a_shell=progma 2" xfId="2580"/>
    <cellStyle name="_x000a_shell=progma 2 2" xfId="2581"/>
    <cellStyle name="1.000" xfId="2582"/>
    <cellStyle name="1.000 2" xfId="2583"/>
    <cellStyle name="20 % - Markeringsfarve1" xfId="2"/>
    <cellStyle name="20 % - Markeringsfarve1 2" xfId="3"/>
    <cellStyle name="20 % - Markeringsfarve1 2 2" xfId="5406"/>
    <cellStyle name="20 % - Markeringsfarve1 2 3" xfId="4492"/>
    <cellStyle name="20 % - Markeringsfarve1 2 4" xfId="6360"/>
    <cellStyle name="20 % - Markeringsfarve1 3" xfId="5405"/>
    <cellStyle name="20 % - Markeringsfarve1 4" xfId="4491"/>
    <cellStyle name="20 % - Markeringsfarve1 5" xfId="6359"/>
    <cellStyle name="20 % - Markeringsfarve2" xfId="4"/>
    <cellStyle name="20 % - Markeringsfarve2 2" xfId="5"/>
    <cellStyle name="20 % - Markeringsfarve2 2 2" xfId="5408"/>
    <cellStyle name="20 % - Markeringsfarve2 2 3" xfId="4494"/>
    <cellStyle name="20 % - Markeringsfarve2 2 4" xfId="6362"/>
    <cellStyle name="20 % - Markeringsfarve2 3" xfId="5407"/>
    <cellStyle name="20 % - Markeringsfarve2 4" xfId="4493"/>
    <cellStyle name="20 % - Markeringsfarve2 5" xfId="6361"/>
    <cellStyle name="20 % - Markeringsfarve3" xfId="6"/>
    <cellStyle name="20 % - Markeringsfarve3 2" xfId="7"/>
    <cellStyle name="20 % - Markeringsfarve3 2 2" xfId="5410"/>
    <cellStyle name="20 % - Markeringsfarve3 2 3" xfId="4496"/>
    <cellStyle name="20 % - Markeringsfarve3 2 4" xfId="6364"/>
    <cellStyle name="20 % - Markeringsfarve3 3" xfId="5409"/>
    <cellStyle name="20 % - Markeringsfarve3 4" xfId="4495"/>
    <cellStyle name="20 % - Markeringsfarve3 5" xfId="6363"/>
    <cellStyle name="20 % - Markeringsfarve4" xfId="8"/>
    <cellStyle name="20 % - Markeringsfarve4 2" xfId="9"/>
    <cellStyle name="20 % - Markeringsfarve4 2 2" xfId="5412"/>
    <cellStyle name="20 % - Markeringsfarve4 2 3" xfId="4498"/>
    <cellStyle name="20 % - Markeringsfarve4 2 4" xfId="6366"/>
    <cellStyle name="20 % - Markeringsfarve4 3" xfId="5411"/>
    <cellStyle name="20 % - Markeringsfarve4 4" xfId="4497"/>
    <cellStyle name="20 % - Markeringsfarve4 5" xfId="6365"/>
    <cellStyle name="20 % - Markeringsfarve5" xfId="10"/>
    <cellStyle name="20 % - Markeringsfarve5 2" xfId="11"/>
    <cellStyle name="20 % - Markeringsfarve5 2 2" xfId="5414"/>
    <cellStyle name="20 % - Markeringsfarve5 2 3" xfId="4500"/>
    <cellStyle name="20 % - Markeringsfarve5 2 4" xfId="6368"/>
    <cellStyle name="20 % - Markeringsfarve5 3" xfId="5413"/>
    <cellStyle name="20 % - Markeringsfarve5 4" xfId="4499"/>
    <cellStyle name="20 % - Markeringsfarve5 5" xfId="6367"/>
    <cellStyle name="20 % - Markeringsfarve6" xfId="12"/>
    <cellStyle name="20 % - Markeringsfarve6 2" xfId="13"/>
    <cellStyle name="20 % - Markeringsfarve6 2 2" xfId="5416"/>
    <cellStyle name="20 % - Markeringsfarve6 2 3" xfId="4502"/>
    <cellStyle name="20 % - Markeringsfarve6 2 4" xfId="6370"/>
    <cellStyle name="20 % - Markeringsfarve6 3" xfId="5415"/>
    <cellStyle name="20 % - Markeringsfarve6 4" xfId="4501"/>
    <cellStyle name="20 % - Markeringsfarve6 5" xfId="6369"/>
    <cellStyle name="20% - Colore 1" xfId="14"/>
    <cellStyle name="20% - Colore 1 2" xfId="15"/>
    <cellStyle name="20% - Colore 2" xfId="16"/>
    <cellStyle name="20% - Colore 2 2" xfId="17"/>
    <cellStyle name="20% - Colore 3" xfId="18"/>
    <cellStyle name="20% - Colore 3 2" xfId="19"/>
    <cellStyle name="20% - Colore 4" xfId="20"/>
    <cellStyle name="20% - Colore 4 2" xfId="21"/>
    <cellStyle name="20% - Colore 5" xfId="22"/>
    <cellStyle name="20% - Colore 5 2" xfId="23"/>
    <cellStyle name="20% - Colore 6" xfId="24"/>
    <cellStyle name="20% - Colore 6 2" xfId="25"/>
    <cellStyle name="40 % - Markeringsfarve1" xfId="26"/>
    <cellStyle name="40 % - Markeringsfarve1 2" xfId="27"/>
    <cellStyle name="40 % - Markeringsfarve1 2 2" xfId="5418"/>
    <cellStyle name="40 % - Markeringsfarve1 2 3" xfId="4504"/>
    <cellStyle name="40 % - Markeringsfarve1 2 4" xfId="6372"/>
    <cellStyle name="40 % - Markeringsfarve1 3" xfId="5417"/>
    <cellStyle name="40 % - Markeringsfarve1 4" xfId="4503"/>
    <cellStyle name="40 % - Markeringsfarve1 5" xfId="6371"/>
    <cellStyle name="40 % - Markeringsfarve2" xfId="28"/>
    <cellStyle name="40 % - Markeringsfarve2 2" xfId="29"/>
    <cellStyle name="40 % - Markeringsfarve2 2 2" xfId="5420"/>
    <cellStyle name="40 % - Markeringsfarve2 2 3" xfId="4506"/>
    <cellStyle name="40 % - Markeringsfarve2 2 4" xfId="6374"/>
    <cellStyle name="40 % - Markeringsfarve2 3" xfId="5419"/>
    <cellStyle name="40 % - Markeringsfarve2 4" xfId="4505"/>
    <cellStyle name="40 % - Markeringsfarve2 5" xfId="6373"/>
    <cellStyle name="40 % - Markeringsfarve3" xfId="30"/>
    <cellStyle name="40 % - Markeringsfarve3 2" xfId="31"/>
    <cellStyle name="40 % - Markeringsfarve3 2 2" xfId="5422"/>
    <cellStyle name="40 % - Markeringsfarve3 2 3" xfId="4508"/>
    <cellStyle name="40 % - Markeringsfarve3 2 4" xfId="6376"/>
    <cellStyle name="40 % - Markeringsfarve3 3" xfId="5421"/>
    <cellStyle name="40 % - Markeringsfarve3 4" xfId="4507"/>
    <cellStyle name="40 % - Markeringsfarve3 5" xfId="6375"/>
    <cellStyle name="40 % - Markeringsfarve4" xfId="32"/>
    <cellStyle name="40 % - Markeringsfarve4 2" xfId="33"/>
    <cellStyle name="40 % - Markeringsfarve4 2 2" xfId="5424"/>
    <cellStyle name="40 % - Markeringsfarve4 2 3" xfId="4510"/>
    <cellStyle name="40 % - Markeringsfarve4 2 4" xfId="6378"/>
    <cellStyle name="40 % - Markeringsfarve4 3" xfId="5423"/>
    <cellStyle name="40 % - Markeringsfarve4 4" xfId="4509"/>
    <cellStyle name="40 % - Markeringsfarve4 5" xfId="6377"/>
    <cellStyle name="40 % - Markeringsfarve5" xfId="34"/>
    <cellStyle name="40 % - Markeringsfarve5 2" xfId="35"/>
    <cellStyle name="40 % - Markeringsfarve5 2 2" xfId="5426"/>
    <cellStyle name="40 % - Markeringsfarve5 2 3" xfId="4512"/>
    <cellStyle name="40 % - Markeringsfarve5 2 4" xfId="6380"/>
    <cellStyle name="40 % - Markeringsfarve5 3" xfId="5425"/>
    <cellStyle name="40 % - Markeringsfarve5 4" xfId="4511"/>
    <cellStyle name="40 % - Markeringsfarve5 5" xfId="6379"/>
    <cellStyle name="40 % - Markeringsfarve6" xfId="36"/>
    <cellStyle name="40 % - Markeringsfarve6 2" xfId="37"/>
    <cellStyle name="40 % - Markeringsfarve6 2 2" xfId="5428"/>
    <cellStyle name="40 % - Markeringsfarve6 2 3" xfId="4514"/>
    <cellStyle name="40 % - Markeringsfarve6 2 4" xfId="6382"/>
    <cellStyle name="40 % - Markeringsfarve6 3" xfId="5427"/>
    <cellStyle name="40 % - Markeringsfarve6 4" xfId="4513"/>
    <cellStyle name="40 % - Markeringsfarve6 5" xfId="6381"/>
    <cellStyle name="40% - Colore 1" xfId="38"/>
    <cellStyle name="40% - Colore 1 2" xfId="39"/>
    <cellStyle name="40% - Colore 2" xfId="40"/>
    <cellStyle name="40% - Colore 2 2" xfId="41"/>
    <cellStyle name="40% - Colore 3" xfId="42"/>
    <cellStyle name="40% - Colore 3 2" xfId="43"/>
    <cellStyle name="40% - Colore 4" xfId="44"/>
    <cellStyle name="40% - Colore 4 2" xfId="45"/>
    <cellStyle name="40% - Colore 5" xfId="46"/>
    <cellStyle name="40% - Colore 5 2" xfId="47"/>
    <cellStyle name="40% - Colore 6" xfId="48"/>
    <cellStyle name="40% - Colore 6 2" xfId="49"/>
    <cellStyle name="5x indented GHG Textfiels" xfId="50"/>
    <cellStyle name="5x indented GHG Textfiels 2" xfId="2584"/>
    <cellStyle name="60 % - Markeringsfarve1" xfId="51"/>
    <cellStyle name="60 % - Markeringsfarve2" xfId="52"/>
    <cellStyle name="60 % - Markeringsfarve3" xfId="53"/>
    <cellStyle name="60 % - Markeringsfarve4" xfId="54"/>
    <cellStyle name="60 % - Markeringsfarve5" xfId="55"/>
    <cellStyle name="60 % - Markeringsfarve6" xfId="56"/>
    <cellStyle name="60% - Colore 1" xfId="57"/>
    <cellStyle name="60% - Colore 2" xfId="58"/>
    <cellStyle name="60% - Colore 3" xfId="59"/>
    <cellStyle name="60% - Colore 4" xfId="60"/>
    <cellStyle name="60% - Colore 5" xfId="61"/>
    <cellStyle name="60% - Colore 6" xfId="62"/>
    <cellStyle name="AggOrange_CRFReport-template" xfId="63"/>
    <cellStyle name="AggOrange9_CRFReport-template" xfId="64"/>
    <cellStyle name="Bad" xfId="1" builtinId="27"/>
    <cellStyle name="Bad 2" xfId="65"/>
    <cellStyle name="Bad 3" xfId="66"/>
    <cellStyle name="Bad 4" xfId="2585"/>
    <cellStyle name="Bruger data" xfId="2586"/>
    <cellStyle name="Calcolo" xfId="67"/>
    <cellStyle name="Calcolo 2" xfId="68"/>
    <cellStyle name="Calcolo 2 2" xfId="69"/>
    <cellStyle name="Calcolo 3" xfId="70"/>
    <cellStyle name="Calculation 2" xfId="71"/>
    <cellStyle name="Calculations" xfId="2587"/>
    <cellStyle name="Cella collegata" xfId="72"/>
    <cellStyle name="Cella da controllare" xfId="73"/>
    <cellStyle name="Colore 1" xfId="74"/>
    <cellStyle name="Colore 2" xfId="75"/>
    <cellStyle name="Colore 3" xfId="76"/>
    <cellStyle name="Colore 4" xfId="77"/>
    <cellStyle name="Colore 5" xfId="78"/>
    <cellStyle name="Colore 6" xfId="79"/>
    <cellStyle name="Comma" xfId="2579" builtinId="3"/>
    <cellStyle name="Comma 2" xfId="80"/>
    <cellStyle name="Comma 2 2" xfId="81"/>
    <cellStyle name="Comma 2 2 2" xfId="2588"/>
    <cellStyle name="Comma 2 2 2 2" xfId="2589"/>
    <cellStyle name="Comma 2 2 2 2 2" xfId="6305"/>
    <cellStyle name="Comma 2 2 2 3" xfId="6304"/>
    <cellStyle name="Comma 2 2 3" xfId="2590"/>
    <cellStyle name="Comma 2 2 3 2" xfId="6306"/>
    <cellStyle name="Comma 2 2 4" xfId="5430"/>
    <cellStyle name="Comma 2 3" xfId="82"/>
    <cellStyle name="Comma 2 3 2" xfId="83"/>
    <cellStyle name="Comma 2 3 2 2" xfId="84"/>
    <cellStyle name="Comma 2 3 2 2 2" xfId="5433"/>
    <cellStyle name="Comma 2 3 2 2 3" xfId="4516"/>
    <cellStyle name="Comma 2 3 2 3" xfId="2591"/>
    <cellStyle name="Comma 2 3 2 3 2" xfId="6307"/>
    <cellStyle name="Comma 2 3 2 4" xfId="5432"/>
    <cellStyle name="Comma 2 3 2 5" xfId="4515"/>
    <cellStyle name="Comma 2 3 3" xfId="2592"/>
    <cellStyle name="Comma 2 3 3 2" xfId="2593"/>
    <cellStyle name="Comma 2 3 3 2 2" xfId="6309"/>
    <cellStyle name="Comma 2 3 3 3" xfId="6308"/>
    <cellStyle name="Comma 2 3 4" xfId="2594"/>
    <cellStyle name="Comma 2 3 4 2" xfId="6310"/>
    <cellStyle name="Comma 2 3 5" xfId="2595"/>
    <cellStyle name="Comma 2 3 5 2" xfId="6311"/>
    <cellStyle name="Comma 2 3 6" xfId="5431"/>
    <cellStyle name="Comma 2 4" xfId="85"/>
    <cellStyle name="Comma 2 4 2" xfId="2596"/>
    <cellStyle name="Comma 2 4 2 2" xfId="6312"/>
    <cellStyle name="Comma 2 4 3" xfId="5434"/>
    <cellStyle name="Comma 2 5" xfId="2597"/>
    <cellStyle name="Comma 2 5 2" xfId="6313"/>
    <cellStyle name="Comma 2 6" xfId="2598"/>
    <cellStyle name="Comma 2 6 2" xfId="2599"/>
    <cellStyle name="Comma 2 7" xfId="2600"/>
    <cellStyle name="Comma 2 7 2" xfId="6314"/>
    <cellStyle name="Comma 2 8" xfId="2601"/>
    <cellStyle name="Comma 2 8 2" xfId="6315"/>
    <cellStyle name="Comma 2 8 3" xfId="5382"/>
    <cellStyle name="Comma 2 8 4" xfId="6467"/>
    <cellStyle name="Comma 2 9" xfId="5429"/>
    <cellStyle name="Comma 3" xfId="86"/>
    <cellStyle name="Comma 3 2" xfId="2602"/>
    <cellStyle name="Comma 3 2 2" xfId="2603"/>
    <cellStyle name="Comma 3 2 2 2" xfId="6317"/>
    <cellStyle name="Comma 3 2 3" xfId="6316"/>
    <cellStyle name="Comma 3 3" xfId="2604"/>
    <cellStyle name="Comma 3 3 2" xfId="2605"/>
    <cellStyle name="Comma 3 3 2 2" xfId="6319"/>
    <cellStyle name="Comma 3 3 2 3" xfId="5395"/>
    <cellStyle name="Comma 3 3 2 4" xfId="6469"/>
    <cellStyle name="Comma 3 3 3" xfId="6318"/>
    <cellStyle name="Comma 3 3 4" xfId="5385"/>
    <cellStyle name="Comma 3 3 5" xfId="6468"/>
    <cellStyle name="Comma 3 4" xfId="2606"/>
    <cellStyle name="Comma 3 4 2" xfId="6320"/>
    <cellStyle name="Comma 3 5" xfId="2607"/>
    <cellStyle name="Comma 3 5 2" xfId="6321"/>
    <cellStyle name="Comma 3 6" xfId="2608"/>
    <cellStyle name="Comma 3 6 2" xfId="6322"/>
    <cellStyle name="Comma 3 6 3" xfId="5383"/>
    <cellStyle name="Comma 3 6 4" xfId="6470"/>
    <cellStyle name="Comma 3 7" xfId="5435"/>
    <cellStyle name="Comma 4" xfId="87"/>
    <cellStyle name="Comma 4 2" xfId="88"/>
    <cellStyle name="Comma 4 2 2" xfId="2609"/>
    <cellStyle name="Comma 4 2 2 2" xfId="6323"/>
    <cellStyle name="Comma 4 2 3" xfId="2610"/>
    <cellStyle name="Comma 4 2 3 2" xfId="6324"/>
    <cellStyle name="Comma 4 2 4" xfId="5437"/>
    <cellStyle name="Comma 4 2 5" xfId="4517"/>
    <cellStyle name="Comma 4 3" xfId="2611"/>
    <cellStyle name="Comma 4 3 2" xfId="2612"/>
    <cellStyle name="Comma 4 3 2 2" xfId="6326"/>
    <cellStyle name="Comma 4 3 2 3" xfId="5396"/>
    <cellStyle name="Comma 4 3 2 4" xfId="6472"/>
    <cellStyle name="Comma 4 3 3" xfId="6325"/>
    <cellStyle name="Comma 4 3 4" xfId="5386"/>
    <cellStyle name="Comma 4 3 5" xfId="6471"/>
    <cellStyle name="Comma 4 4" xfId="2613"/>
    <cellStyle name="Comma 4 4 2" xfId="2614"/>
    <cellStyle name="Comma 4 4 2 2" xfId="6328"/>
    <cellStyle name="Comma 4 4 3" xfId="6327"/>
    <cellStyle name="Comma 4 5" xfId="2615"/>
    <cellStyle name="Comma 4 5 2" xfId="6329"/>
    <cellStyle name="Comma 4 6" xfId="2616"/>
    <cellStyle name="Comma 4 6 2" xfId="6330"/>
    <cellStyle name="Comma 4 7" xfId="5436"/>
    <cellStyle name="Comma 5" xfId="89"/>
    <cellStyle name="Comma 5 2" xfId="2617"/>
    <cellStyle name="Comma 5 2 2" xfId="6331"/>
    <cellStyle name="Comma 5 3" xfId="2618"/>
    <cellStyle name="Comma 5 3 2" xfId="6332"/>
    <cellStyle name="Comma 5 4" xfId="5438"/>
    <cellStyle name="Comma 6" xfId="90"/>
    <cellStyle name="Comma 6 2" xfId="2619"/>
    <cellStyle name="Comma 6 2 2" xfId="6333"/>
    <cellStyle name="Comma 6 3" xfId="2620"/>
    <cellStyle name="Comma 6 3 2" xfId="6334"/>
    <cellStyle name="Comma 6 4" xfId="5439"/>
    <cellStyle name="Comma 7" xfId="2621"/>
    <cellStyle name="Comma 7 2" xfId="2622"/>
    <cellStyle name="Comma 7 2 2" xfId="6336"/>
    <cellStyle name="Comma 7 2 3" xfId="5404"/>
    <cellStyle name="Comma 7 2 4" xfId="6474"/>
    <cellStyle name="Comma 7 3" xfId="6335"/>
    <cellStyle name="Comma 7 4" xfId="5394"/>
    <cellStyle name="Comma 7 5" xfId="6473"/>
    <cellStyle name="Comma 8" xfId="6303"/>
    <cellStyle name="Comma0 - Type3" xfId="91"/>
    <cellStyle name="CustomizationCells" xfId="92"/>
    <cellStyle name="CustomizationCells 2" xfId="93"/>
    <cellStyle name="Euro" xfId="94"/>
    <cellStyle name="Euro 10" xfId="95"/>
    <cellStyle name="Euro 10 2" xfId="96"/>
    <cellStyle name="Euro 10 2 2" xfId="2623"/>
    <cellStyle name="Euro 10 3" xfId="97"/>
    <cellStyle name="Euro 10 3 2" xfId="98"/>
    <cellStyle name="Euro 10 3 2 2" xfId="99"/>
    <cellStyle name="Euro 10 3 3" xfId="2624"/>
    <cellStyle name="Euro 10 3 3 2" xfId="2625"/>
    <cellStyle name="Euro 10 3 4" xfId="2626"/>
    <cellStyle name="Euro 10 4" xfId="100"/>
    <cellStyle name="Euro 10 4 2" xfId="101"/>
    <cellStyle name="Euro 10 4 2 2" xfId="2627"/>
    <cellStyle name="Euro 10 4 3" xfId="2628"/>
    <cellStyle name="Euro 10 5" xfId="102"/>
    <cellStyle name="Euro 11" xfId="103"/>
    <cellStyle name="Euro 11 2" xfId="104"/>
    <cellStyle name="Euro 11 2 2" xfId="2629"/>
    <cellStyle name="Euro 11 3" xfId="105"/>
    <cellStyle name="Euro 11 3 2" xfId="106"/>
    <cellStyle name="Euro 11 3 2 2" xfId="107"/>
    <cellStyle name="Euro 11 3 3" xfId="2630"/>
    <cellStyle name="Euro 11 3 3 2" xfId="2631"/>
    <cellStyle name="Euro 11 3 4" xfId="2632"/>
    <cellStyle name="Euro 11 4" xfId="108"/>
    <cellStyle name="Euro 11 4 2" xfId="109"/>
    <cellStyle name="Euro 11 4 2 2" xfId="2633"/>
    <cellStyle name="Euro 11 4 3" xfId="2634"/>
    <cellStyle name="Euro 11 5" xfId="110"/>
    <cellStyle name="Euro 12" xfId="111"/>
    <cellStyle name="Euro 12 2" xfId="112"/>
    <cellStyle name="Euro 12 2 2" xfId="2635"/>
    <cellStyle name="Euro 12 3" xfId="113"/>
    <cellStyle name="Euro 12 3 2" xfId="114"/>
    <cellStyle name="Euro 12 3 2 2" xfId="115"/>
    <cellStyle name="Euro 12 3 3" xfId="2636"/>
    <cellStyle name="Euro 12 3 3 2" xfId="2637"/>
    <cellStyle name="Euro 12 3 4" xfId="2638"/>
    <cellStyle name="Euro 12 4" xfId="116"/>
    <cellStyle name="Euro 12 4 2" xfId="117"/>
    <cellStyle name="Euro 12 4 2 2" xfId="2639"/>
    <cellStyle name="Euro 12 4 3" xfId="2640"/>
    <cellStyle name="Euro 12 5" xfId="118"/>
    <cellStyle name="Euro 13" xfId="119"/>
    <cellStyle name="Euro 13 2" xfId="120"/>
    <cellStyle name="Euro 13 2 2" xfId="2641"/>
    <cellStyle name="Euro 13 3" xfId="121"/>
    <cellStyle name="Euro 13 3 2" xfId="122"/>
    <cellStyle name="Euro 13 3 2 2" xfId="123"/>
    <cellStyle name="Euro 13 3 3" xfId="2642"/>
    <cellStyle name="Euro 13 3 3 2" xfId="2643"/>
    <cellStyle name="Euro 13 3 4" xfId="2644"/>
    <cellStyle name="Euro 13 4" xfId="124"/>
    <cellStyle name="Euro 13 4 2" xfId="125"/>
    <cellStyle name="Euro 13 4 2 2" xfId="2645"/>
    <cellStyle name="Euro 13 4 3" xfId="2646"/>
    <cellStyle name="Euro 13 5" xfId="126"/>
    <cellStyle name="Euro 14" xfId="127"/>
    <cellStyle name="Euro 14 2" xfId="128"/>
    <cellStyle name="Euro 14 2 2" xfId="2647"/>
    <cellStyle name="Euro 14 3" xfId="129"/>
    <cellStyle name="Euro 14 3 2" xfId="130"/>
    <cellStyle name="Euro 14 3 2 2" xfId="131"/>
    <cellStyle name="Euro 14 3 3" xfId="2648"/>
    <cellStyle name="Euro 14 3 3 2" xfId="2649"/>
    <cellStyle name="Euro 14 3 4" xfId="2650"/>
    <cellStyle name="Euro 14 4" xfId="132"/>
    <cellStyle name="Euro 14 4 2" xfId="133"/>
    <cellStyle name="Euro 14 4 2 2" xfId="2651"/>
    <cellStyle name="Euro 14 4 3" xfId="2652"/>
    <cellStyle name="Euro 14 5" xfId="134"/>
    <cellStyle name="Euro 15" xfId="135"/>
    <cellStyle name="Euro 15 2" xfId="136"/>
    <cellStyle name="Euro 15 2 2" xfId="2653"/>
    <cellStyle name="Euro 15 3" xfId="137"/>
    <cellStyle name="Euro 15 3 2" xfId="138"/>
    <cellStyle name="Euro 15 3 2 2" xfId="139"/>
    <cellStyle name="Euro 15 3 3" xfId="2654"/>
    <cellStyle name="Euro 15 3 3 2" xfId="2655"/>
    <cellStyle name="Euro 15 3 4" xfId="2656"/>
    <cellStyle name="Euro 15 4" xfId="140"/>
    <cellStyle name="Euro 15 4 2" xfId="141"/>
    <cellStyle name="Euro 15 4 2 2" xfId="2657"/>
    <cellStyle name="Euro 15 4 3" xfId="2658"/>
    <cellStyle name="Euro 15 5" xfId="142"/>
    <cellStyle name="Euro 16" xfId="143"/>
    <cellStyle name="Euro 16 2" xfId="144"/>
    <cellStyle name="Euro 16 2 2" xfId="2659"/>
    <cellStyle name="Euro 16 3" xfId="145"/>
    <cellStyle name="Euro 16 3 2" xfId="146"/>
    <cellStyle name="Euro 16 3 2 2" xfId="147"/>
    <cellStyle name="Euro 16 3 3" xfId="2660"/>
    <cellStyle name="Euro 16 3 3 2" xfId="2661"/>
    <cellStyle name="Euro 16 3 4" xfId="2662"/>
    <cellStyle name="Euro 16 4" xfId="148"/>
    <cellStyle name="Euro 16 4 2" xfId="149"/>
    <cellStyle name="Euro 16 4 2 2" xfId="2663"/>
    <cellStyle name="Euro 16 4 3" xfId="2664"/>
    <cellStyle name="Euro 16 5" xfId="150"/>
    <cellStyle name="Euro 17" xfId="151"/>
    <cellStyle name="Euro 17 2" xfId="152"/>
    <cellStyle name="Euro 17 2 2" xfId="2665"/>
    <cellStyle name="Euro 17 3" xfId="153"/>
    <cellStyle name="Euro 17 3 2" xfId="154"/>
    <cellStyle name="Euro 17 3 2 2" xfId="155"/>
    <cellStyle name="Euro 17 3 3" xfId="2666"/>
    <cellStyle name="Euro 17 3 3 2" xfId="2667"/>
    <cellStyle name="Euro 17 3 4" xfId="2668"/>
    <cellStyle name="Euro 17 4" xfId="156"/>
    <cellStyle name="Euro 17 4 2" xfId="157"/>
    <cellStyle name="Euro 17 4 2 2" xfId="2669"/>
    <cellStyle name="Euro 17 4 3" xfId="2670"/>
    <cellStyle name="Euro 17 5" xfId="158"/>
    <cellStyle name="Euro 18" xfId="159"/>
    <cellStyle name="Euro 18 2" xfId="160"/>
    <cellStyle name="Euro 18 2 2" xfId="2671"/>
    <cellStyle name="Euro 18 3" xfId="161"/>
    <cellStyle name="Euro 18 3 2" xfId="162"/>
    <cellStyle name="Euro 18 3 2 2" xfId="163"/>
    <cellStyle name="Euro 18 3 3" xfId="2672"/>
    <cellStyle name="Euro 18 3 3 2" xfId="2673"/>
    <cellStyle name="Euro 18 3 4" xfId="2674"/>
    <cellStyle name="Euro 18 4" xfId="164"/>
    <cellStyle name="Euro 18 4 2" xfId="165"/>
    <cellStyle name="Euro 18 4 2 2" xfId="2675"/>
    <cellStyle name="Euro 18 4 3" xfId="2676"/>
    <cellStyle name="Euro 18 5" xfId="166"/>
    <cellStyle name="Euro 19" xfId="167"/>
    <cellStyle name="Euro 19 2" xfId="168"/>
    <cellStyle name="Euro 19 2 2" xfId="2677"/>
    <cellStyle name="Euro 19 3" xfId="169"/>
    <cellStyle name="Euro 19 3 2" xfId="170"/>
    <cellStyle name="Euro 19 3 2 2" xfId="171"/>
    <cellStyle name="Euro 19 3 3" xfId="2678"/>
    <cellStyle name="Euro 19 3 3 2" xfId="2679"/>
    <cellStyle name="Euro 19 3 4" xfId="2680"/>
    <cellStyle name="Euro 19 4" xfId="172"/>
    <cellStyle name="Euro 19 4 2" xfId="173"/>
    <cellStyle name="Euro 19 4 2 2" xfId="2681"/>
    <cellStyle name="Euro 19 4 3" xfId="2682"/>
    <cellStyle name="Euro 19 5" xfId="174"/>
    <cellStyle name="Euro 2" xfId="175"/>
    <cellStyle name="Euro 2 2" xfId="176"/>
    <cellStyle name="Euro 2 2 2" xfId="2683"/>
    <cellStyle name="Euro 2 3" xfId="177"/>
    <cellStyle name="Euro 2 3 2" xfId="178"/>
    <cellStyle name="Euro 2 3 2 2" xfId="179"/>
    <cellStyle name="Euro 2 3 3" xfId="2684"/>
    <cellStyle name="Euro 2 3 3 2" xfId="2685"/>
    <cellStyle name="Euro 2 3 4" xfId="2686"/>
    <cellStyle name="Euro 2 4" xfId="180"/>
    <cellStyle name="Euro 2 4 2" xfId="181"/>
    <cellStyle name="Euro 2 4 2 2" xfId="2687"/>
    <cellStyle name="Euro 2 4 3" xfId="2688"/>
    <cellStyle name="Euro 2 5" xfId="182"/>
    <cellStyle name="Euro 20" xfId="183"/>
    <cellStyle name="Euro 20 2" xfId="184"/>
    <cellStyle name="Euro 20 2 2" xfId="2689"/>
    <cellStyle name="Euro 20 3" xfId="185"/>
    <cellStyle name="Euro 20 3 2" xfId="186"/>
    <cellStyle name="Euro 20 3 2 2" xfId="187"/>
    <cellStyle name="Euro 20 3 3" xfId="2690"/>
    <cellStyle name="Euro 20 3 3 2" xfId="2691"/>
    <cellStyle name="Euro 20 3 4" xfId="2692"/>
    <cellStyle name="Euro 20 4" xfId="188"/>
    <cellStyle name="Euro 20 4 2" xfId="189"/>
    <cellStyle name="Euro 20 4 2 2" xfId="2693"/>
    <cellStyle name="Euro 20 4 3" xfId="2694"/>
    <cellStyle name="Euro 20 5" xfId="190"/>
    <cellStyle name="Euro 21" xfId="191"/>
    <cellStyle name="Euro 21 2" xfId="192"/>
    <cellStyle name="Euro 21 2 2" xfId="2695"/>
    <cellStyle name="Euro 21 3" xfId="193"/>
    <cellStyle name="Euro 21 3 2" xfId="194"/>
    <cellStyle name="Euro 21 3 2 2" xfId="195"/>
    <cellStyle name="Euro 21 3 3" xfId="2696"/>
    <cellStyle name="Euro 21 3 3 2" xfId="2697"/>
    <cellStyle name="Euro 21 3 4" xfId="2698"/>
    <cellStyle name="Euro 21 4" xfId="196"/>
    <cellStyle name="Euro 21 4 2" xfId="197"/>
    <cellStyle name="Euro 21 4 2 2" xfId="2699"/>
    <cellStyle name="Euro 21 4 3" xfId="2700"/>
    <cellStyle name="Euro 21 5" xfId="198"/>
    <cellStyle name="Euro 22" xfId="199"/>
    <cellStyle name="Euro 22 2" xfId="200"/>
    <cellStyle name="Euro 22 2 2" xfId="2701"/>
    <cellStyle name="Euro 22 3" xfId="201"/>
    <cellStyle name="Euro 22 3 2" xfId="202"/>
    <cellStyle name="Euro 22 3 2 2" xfId="203"/>
    <cellStyle name="Euro 22 3 3" xfId="2702"/>
    <cellStyle name="Euro 22 3 3 2" xfId="2703"/>
    <cellStyle name="Euro 22 3 4" xfId="2704"/>
    <cellStyle name="Euro 22 4" xfId="204"/>
    <cellStyle name="Euro 22 4 2" xfId="205"/>
    <cellStyle name="Euro 22 4 2 2" xfId="2705"/>
    <cellStyle name="Euro 22 4 3" xfId="2706"/>
    <cellStyle name="Euro 22 5" xfId="206"/>
    <cellStyle name="Euro 23" xfId="207"/>
    <cellStyle name="Euro 23 2" xfId="208"/>
    <cellStyle name="Euro 23 2 2" xfId="2707"/>
    <cellStyle name="Euro 23 3" xfId="209"/>
    <cellStyle name="Euro 23 3 2" xfId="210"/>
    <cellStyle name="Euro 23 3 2 2" xfId="211"/>
    <cellStyle name="Euro 23 3 3" xfId="2708"/>
    <cellStyle name="Euro 23 3 3 2" xfId="2709"/>
    <cellStyle name="Euro 23 3 4" xfId="2710"/>
    <cellStyle name="Euro 23 4" xfId="212"/>
    <cellStyle name="Euro 23 4 2" xfId="213"/>
    <cellStyle name="Euro 23 4 2 2" xfId="2711"/>
    <cellStyle name="Euro 23 4 3" xfId="2712"/>
    <cellStyle name="Euro 23 5" xfId="214"/>
    <cellStyle name="Euro 24" xfId="215"/>
    <cellStyle name="Euro 24 2" xfId="216"/>
    <cellStyle name="Euro 24 2 2" xfId="2713"/>
    <cellStyle name="Euro 24 3" xfId="217"/>
    <cellStyle name="Euro 24 3 2" xfId="218"/>
    <cellStyle name="Euro 24 3 2 2" xfId="219"/>
    <cellStyle name="Euro 24 3 3" xfId="2714"/>
    <cellStyle name="Euro 24 3 3 2" xfId="2715"/>
    <cellStyle name="Euro 24 3 4" xfId="2716"/>
    <cellStyle name="Euro 24 4" xfId="220"/>
    <cellStyle name="Euro 24 4 2" xfId="221"/>
    <cellStyle name="Euro 24 4 2 2" xfId="2717"/>
    <cellStyle name="Euro 24 4 3" xfId="2718"/>
    <cellStyle name="Euro 24 5" xfId="222"/>
    <cellStyle name="Euro 25" xfId="223"/>
    <cellStyle name="Euro 25 2" xfId="224"/>
    <cellStyle name="Euro 25 2 2" xfId="2719"/>
    <cellStyle name="Euro 25 3" xfId="225"/>
    <cellStyle name="Euro 25 3 2" xfId="226"/>
    <cellStyle name="Euro 25 3 2 2" xfId="227"/>
    <cellStyle name="Euro 25 3 3" xfId="2720"/>
    <cellStyle name="Euro 25 3 3 2" xfId="2721"/>
    <cellStyle name="Euro 25 3 4" xfId="2722"/>
    <cellStyle name="Euro 25 4" xfId="228"/>
    <cellStyle name="Euro 25 4 2" xfId="229"/>
    <cellStyle name="Euro 25 4 2 2" xfId="2723"/>
    <cellStyle name="Euro 25 4 3" xfId="2724"/>
    <cellStyle name="Euro 25 5" xfId="230"/>
    <cellStyle name="Euro 26" xfId="231"/>
    <cellStyle name="Euro 26 2" xfId="232"/>
    <cellStyle name="Euro 26 2 2" xfId="2725"/>
    <cellStyle name="Euro 26 3" xfId="233"/>
    <cellStyle name="Euro 26 3 2" xfId="234"/>
    <cellStyle name="Euro 26 3 2 2" xfId="235"/>
    <cellStyle name="Euro 26 3 3" xfId="2726"/>
    <cellStyle name="Euro 26 3 3 2" xfId="2727"/>
    <cellStyle name="Euro 26 3 4" xfId="2728"/>
    <cellStyle name="Euro 26 4" xfId="236"/>
    <cellStyle name="Euro 26 4 2" xfId="237"/>
    <cellStyle name="Euro 26 4 2 2" xfId="2729"/>
    <cellStyle name="Euro 26 4 3" xfId="2730"/>
    <cellStyle name="Euro 26 5" xfId="238"/>
    <cellStyle name="Euro 27" xfId="239"/>
    <cellStyle name="Euro 27 2" xfId="240"/>
    <cellStyle name="Euro 27 2 2" xfId="2731"/>
    <cellStyle name="Euro 27 3" xfId="241"/>
    <cellStyle name="Euro 27 3 2" xfId="242"/>
    <cellStyle name="Euro 27 3 2 2" xfId="243"/>
    <cellStyle name="Euro 27 3 3" xfId="2732"/>
    <cellStyle name="Euro 27 3 3 2" xfId="2733"/>
    <cellStyle name="Euro 27 3 4" xfId="2734"/>
    <cellStyle name="Euro 27 4" xfId="244"/>
    <cellStyle name="Euro 27 4 2" xfId="245"/>
    <cellStyle name="Euro 27 4 2 2" xfId="2735"/>
    <cellStyle name="Euro 27 4 3" xfId="2736"/>
    <cellStyle name="Euro 27 5" xfId="246"/>
    <cellStyle name="Euro 28" xfId="247"/>
    <cellStyle name="Euro 28 2" xfId="248"/>
    <cellStyle name="Euro 28 2 2" xfId="2737"/>
    <cellStyle name="Euro 28 3" xfId="249"/>
    <cellStyle name="Euro 28 3 2" xfId="250"/>
    <cellStyle name="Euro 28 3 2 2" xfId="251"/>
    <cellStyle name="Euro 28 3 3" xfId="2738"/>
    <cellStyle name="Euro 28 3 3 2" xfId="2739"/>
    <cellStyle name="Euro 28 3 4" xfId="2740"/>
    <cellStyle name="Euro 28 4" xfId="252"/>
    <cellStyle name="Euro 28 4 2" xfId="253"/>
    <cellStyle name="Euro 28 4 2 2" xfId="2741"/>
    <cellStyle name="Euro 28 4 3" xfId="2742"/>
    <cellStyle name="Euro 28 5" xfId="254"/>
    <cellStyle name="Euro 29" xfId="255"/>
    <cellStyle name="Euro 29 2" xfId="256"/>
    <cellStyle name="Euro 29 2 2" xfId="2743"/>
    <cellStyle name="Euro 29 3" xfId="257"/>
    <cellStyle name="Euro 29 3 2" xfId="258"/>
    <cellStyle name="Euro 29 3 2 2" xfId="259"/>
    <cellStyle name="Euro 29 3 3" xfId="2744"/>
    <cellStyle name="Euro 29 3 3 2" xfId="2745"/>
    <cellStyle name="Euro 29 3 4" xfId="2746"/>
    <cellStyle name="Euro 29 4" xfId="260"/>
    <cellStyle name="Euro 29 4 2" xfId="261"/>
    <cellStyle name="Euro 29 4 2 2" xfId="2747"/>
    <cellStyle name="Euro 29 4 3" xfId="2748"/>
    <cellStyle name="Euro 29 5" xfId="262"/>
    <cellStyle name="Euro 3" xfId="263"/>
    <cellStyle name="Euro 3 2" xfId="264"/>
    <cellStyle name="Euro 3 2 2" xfId="2749"/>
    <cellStyle name="Euro 3 3" xfId="265"/>
    <cellStyle name="Euro 3 3 2" xfId="266"/>
    <cellStyle name="Euro 3 3 2 2" xfId="267"/>
    <cellStyle name="Euro 3 3 3" xfId="2750"/>
    <cellStyle name="Euro 3 3 3 2" xfId="2751"/>
    <cellStyle name="Euro 3 3 4" xfId="2752"/>
    <cellStyle name="Euro 3 4" xfId="268"/>
    <cellStyle name="Euro 3 4 2" xfId="269"/>
    <cellStyle name="Euro 3 4 2 2" xfId="2753"/>
    <cellStyle name="Euro 3 4 3" xfId="2754"/>
    <cellStyle name="Euro 3 5" xfId="270"/>
    <cellStyle name="Euro 30" xfId="271"/>
    <cellStyle name="Euro 30 2" xfId="272"/>
    <cellStyle name="Euro 30 2 2" xfId="2755"/>
    <cellStyle name="Euro 30 3" xfId="273"/>
    <cellStyle name="Euro 30 3 2" xfId="274"/>
    <cellStyle name="Euro 30 3 2 2" xfId="275"/>
    <cellStyle name="Euro 30 3 3" xfId="2756"/>
    <cellStyle name="Euro 30 3 3 2" xfId="2757"/>
    <cellStyle name="Euro 30 3 4" xfId="2758"/>
    <cellStyle name="Euro 30 4" xfId="276"/>
    <cellStyle name="Euro 30 4 2" xfId="277"/>
    <cellStyle name="Euro 30 4 2 2" xfId="2759"/>
    <cellStyle name="Euro 30 4 3" xfId="2760"/>
    <cellStyle name="Euro 30 5" xfId="278"/>
    <cellStyle name="Euro 31" xfId="279"/>
    <cellStyle name="Euro 31 2" xfId="280"/>
    <cellStyle name="Euro 31 2 2" xfId="2761"/>
    <cellStyle name="Euro 31 3" xfId="281"/>
    <cellStyle name="Euro 31 3 2" xfId="282"/>
    <cellStyle name="Euro 31 3 2 2" xfId="283"/>
    <cellStyle name="Euro 31 3 3" xfId="2762"/>
    <cellStyle name="Euro 31 3 3 2" xfId="2763"/>
    <cellStyle name="Euro 31 3 4" xfId="2764"/>
    <cellStyle name="Euro 31 4" xfId="284"/>
    <cellStyle name="Euro 31 4 2" xfId="285"/>
    <cellStyle name="Euro 31 4 2 2" xfId="2765"/>
    <cellStyle name="Euro 31 4 3" xfId="2766"/>
    <cellStyle name="Euro 31 5" xfId="286"/>
    <cellStyle name="Euro 32" xfId="287"/>
    <cellStyle name="Euro 32 2" xfId="288"/>
    <cellStyle name="Euro 32 2 2" xfId="2767"/>
    <cellStyle name="Euro 32 3" xfId="289"/>
    <cellStyle name="Euro 32 3 2" xfId="290"/>
    <cellStyle name="Euro 32 3 2 2" xfId="291"/>
    <cellStyle name="Euro 32 3 3" xfId="2768"/>
    <cellStyle name="Euro 32 3 3 2" xfId="2769"/>
    <cellStyle name="Euro 32 3 4" xfId="2770"/>
    <cellStyle name="Euro 32 4" xfId="292"/>
    <cellStyle name="Euro 32 4 2" xfId="293"/>
    <cellStyle name="Euro 32 4 2 2" xfId="2771"/>
    <cellStyle name="Euro 32 4 3" xfId="2772"/>
    <cellStyle name="Euro 32 5" xfId="294"/>
    <cellStyle name="Euro 33" xfId="295"/>
    <cellStyle name="Euro 33 2" xfId="296"/>
    <cellStyle name="Euro 33 2 2" xfId="2773"/>
    <cellStyle name="Euro 33 3" xfId="297"/>
    <cellStyle name="Euro 33 3 2" xfId="298"/>
    <cellStyle name="Euro 33 3 2 2" xfId="299"/>
    <cellStyle name="Euro 33 3 3" xfId="2774"/>
    <cellStyle name="Euro 33 3 3 2" xfId="2775"/>
    <cellStyle name="Euro 33 3 4" xfId="2776"/>
    <cellStyle name="Euro 33 4" xfId="300"/>
    <cellStyle name="Euro 33 4 2" xfId="301"/>
    <cellStyle name="Euro 33 4 2 2" xfId="2777"/>
    <cellStyle name="Euro 33 4 3" xfId="2778"/>
    <cellStyle name="Euro 33 5" xfId="302"/>
    <cellStyle name="Euro 34" xfId="303"/>
    <cellStyle name="Euro 34 2" xfId="304"/>
    <cellStyle name="Euro 34 2 2" xfId="2779"/>
    <cellStyle name="Euro 34 3" xfId="305"/>
    <cellStyle name="Euro 34 3 2" xfId="306"/>
    <cellStyle name="Euro 34 3 2 2" xfId="307"/>
    <cellStyle name="Euro 34 3 3" xfId="2780"/>
    <cellStyle name="Euro 34 3 3 2" xfId="2781"/>
    <cellStyle name="Euro 34 3 4" xfId="2782"/>
    <cellStyle name="Euro 34 4" xfId="308"/>
    <cellStyle name="Euro 34 4 2" xfId="309"/>
    <cellStyle name="Euro 34 4 2 2" xfId="2783"/>
    <cellStyle name="Euro 34 4 3" xfId="2784"/>
    <cellStyle name="Euro 34 5" xfId="310"/>
    <cellStyle name="Euro 35" xfId="311"/>
    <cellStyle name="Euro 35 2" xfId="312"/>
    <cellStyle name="Euro 35 2 2" xfId="2785"/>
    <cellStyle name="Euro 35 3" xfId="313"/>
    <cellStyle name="Euro 35 3 2" xfId="314"/>
    <cellStyle name="Euro 35 3 2 2" xfId="315"/>
    <cellStyle name="Euro 35 3 3" xfId="2786"/>
    <cellStyle name="Euro 35 3 3 2" xfId="2787"/>
    <cellStyle name="Euro 35 3 4" xfId="2788"/>
    <cellStyle name="Euro 35 4" xfId="316"/>
    <cellStyle name="Euro 35 4 2" xfId="317"/>
    <cellStyle name="Euro 35 4 2 2" xfId="2789"/>
    <cellStyle name="Euro 35 4 3" xfId="2790"/>
    <cellStyle name="Euro 35 5" xfId="318"/>
    <cellStyle name="Euro 36" xfId="319"/>
    <cellStyle name="Euro 36 2" xfId="320"/>
    <cellStyle name="Euro 36 2 2" xfId="2791"/>
    <cellStyle name="Euro 36 3" xfId="321"/>
    <cellStyle name="Euro 36 3 2" xfId="322"/>
    <cellStyle name="Euro 36 3 2 2" xfId="323"/>
    <cellStyle name="Euro 36 3 3" xfId="2792"/>
    <cellStyle name="Euro 36 3 3 2" xfId="2793"/>
    <cellStyle name="Euro 36 3 4" xfId="2794"/>
    <cellStyle name="Euro 36 4" xfId="324"/>
    <cellStyle name="Euro 36 4 2" xfId="325"/>
    <cellStyle name="Euro 36 4 2 2" xfId="2795"/>
    <cellStyle name="Euro 36 4 3" xfId="2796"/>
    <cellStyle name="Euro 36 5" xfId="326"/>
    <cellStyle name="Euro 37" xfId="327"/>
    <cellStyle name="Euro 37 2" xfId="328"/>
    <cellStyle name="Euro 37 2 2" xfId="2797"/>
    <cellStyle name="Euro 37 3" xfId="329"/>
    <cellStyle name="Euro 37 3 2" xfId="330"/>
    <cellStyle name="Euro 37 3 2 2" xfId="331"/>
    <cellStyle name="Euro 37 3 3" xfId="2798"/>
    <cellStyle name="Euro 37 3 3 2" xfId="2799"/>
    <cellStyle name="Euro 37 3 4" xfId="2800"/>
    <cellStyle name="Euro 37 4" xfId="332"/>
    <cellStyle name="Euro 37 4 2" xfId="333"/>
    <cellStyle name="Euro 37 4 2 2" xfId="2801"/>
    <cellStyle name="Euro 37 4 3" xfId="2802"/>
    <cellStyle name="Euro 37 5" xfId="334"/>
    <cellStyle name="Euro 38" xfId="335"/>
    <cellStyle name="Euro 38 2" xfId="336"/>
    <cellStyle name="Euro 38 2 2" xfId="2803"/>
    <cellStyle name="Euro 38 3" xfId="337"/>
    <cellStyle name="Euro 38 3 2" xfId="338"/>
    <cellStyle name="Euro 38 3 2 2" xfId="339"/>
    <cellStyle name="Euro 38 3 3" xfId="2804"/>
    <cellStyle name="Euro 38 3 3 2" xfId="2805"/>
    <cellStyle name="Euro 38 3 4" xfId="2806"/>
    <cellStyle name="Euro 38 4" xfId="340"/>
    <cellStyle name="Euro 38 4 2" xfId="341"/>
    <cellStyle name="Euro 38 4 2 2" xfId="2807"/>
    <cellStyle name="Euro 38 4 3" xfId="2808"/>
    <cellStyle name="Euro 38 5" xfId="342"/>
    <cellStyle name="Euro 39" xfId="343"/>
    <cellStyle name="Euro 39 2" xfId="344"/>
    <cellStyle name="Euro 39 2 2" xfId="2809"/>
    <cellStyle name="Euro 39 3" xfId="345"/>
    <cellStyle name="Euro 39 3 2" xfId="346"/>
    <cellStyle name="Euro 39 3 2 2" xfId="347"/>
    <cellStyle name="Euro 39 3 3" xfId="2810"/>
    <cellStyle name="Euro 39 3 3 2" xfId="2811"/>
    <cellStyle name="Euro 39 3 4" xfId="2812"/>
    <cellStyle name="Euro 39 4" xfId="348"/>
    <cellStyle name="Euro 39 4 2" xfId="349"/>
    <cellStyle name="Euro 39 4 2 2" xfId="2813"/>
    <cellStyle name="Euro 39 4 3" xfId="2814"/>
    <cellStyle name="Euro 39 5" xfId="350"/>
    <cellStyle name="Euro 4" xfId="351"/>
    <cellStyle name="Euro 4 2" xfId="352"/>
    <cellStyle name="Euro 4 2 2" xfId="2815"/>
    <cellStyle name="Euro 4 3" xfId="353"/>
    <cellStyle name="Euro 4 3 2" xfId="354"/>
    <cellStyle name="Euro 4 3 2 2" xfId="355"/>
    <cellStyle name="Euro 4 3 3" xfId="2816"/>
    <cellStyle name="Euro 4 3 3 2" xfId="2817"/>
    <cellStyle name="Euro 4 3 4" xfId="2818"/>
    <cellStyle name="Euro 4 4" xfId="356"/>
    <cellStyle name="Euro 4 4 2" xfId="357"/>
    <cellStyle name="Euro 4 4 2 2" xfId="2819"/>
    <cellStyle name="Euro 4 4 3" xfId="2820"/>
    <cellStyle name="Euro 4 5" xfId="358"/>
    <cellStyle name="Euro 40" xfId="359"/>
    <cellStyle name="Euro 40 2" xfId="360"/>
    <cellStyle name="Euro 40 2 2" xfId="2821"/>
    <cellStyle name="Euro 40 3" xfId="361"/>
    <cellStyle name="Euro 40 3 2" xfId="362"/>
    <cellStyle name="Euro 40 3 2 2" xfId="363"/>
    <cellStyle name="Euro 40 3 3" xfId="2822"/>
    <cellStyle name="Euro 40 3 3 2" xfId="2823"/>
    <cellStyle name="Euro 40 3 4" xfId="2824"/>
    <cellStyle name="Euro 40 4" xfId="364"/>
    <cellStyle name="Euro 40 4 2" xfId="365"/>
    <cellStyle name="Euro 40 4 2 2" xfId="2825"/>
    <cellStyle name="Euro 40 4 3" xfId="2826"/>
    <cellStyle name="Euro 40 5" xfId="366"/>
    <cellStyle name="Euro 41" xfId="367"/>
    <cellStyle name="Euro 41 2" xfId="368"/>
    <cellStyle name="Euro 41 2 2" xfId="2827"/>
    <cellStyle name="Euro 41 3" xfId="369"/>
    <cellStyle name="Euro 41 3 2" xfId="370"/>
    <cellStyle name="Euro 41 3 2 2" xfId="371"/>
    <cellStyle name="Euro 41 3 3" xfId="2828"/>
    <cellStyle name="Euro 41 3 3 2" xfId="2829"/>
    <cellStyle name="Euro 41 3 4" xfId="2830"/>
    <cellStyle name="Euro 41 4" xfId="372"/>
    <cellStyle name="Euro 41 4 2" xfId="373"/>
    <cellStyle name="Euro 41 4 2 2" xfId="2831"/>
    <cellStyle name="Euro 41 4 3" xfId="2832"/>
    <cellStyle name="Euro 41 5" xfId="374"/>
    <cellStyle name="Euro 42" xfId="375"/>
    <cellStyle name="Euro 42 2" xfId="376"/>
    <cellStyle name="Euro 42 2 2" xfId="2833"/>
    <cellStyle name="Euro 42 3" xfId="377"/>
    <cellStyle name="Euro 42 3 2" xfId="378"/>
    <cellStyle name="Euro 42 3 2 2" xfId="379"/>
    <cellStyle name="Euro 42 3 3" xfId="2834"/>
    <cellStyle name="Euro 42 3 3 2" xfId="2835"/>
    <cellStyle name="Euro 42 3 4" xfId="2836"/>
    <cellStyle name="Euro 42 4" xfId="380"/>
    <cellStyle name="Euro 42 4 2" xfId="381"/>
    <cellStyle name="Euro 42 4 2 2" xfId="2837"/>
    <cellStyle name="Euro 42 4 3" xfId="2838"/>
    <cellStyle name="Euro 42 5" xfId="382"/>
    <cellStyle name="Euro 43" xfId="383"/>
    <cellStyle name="Euro 43 2" xfId="384"/>
    <cellStyle name="Euro 43 2 2" xfId="2839"/>
    <cellStyle name="Euro 43 3" xfId="385"/>
    <cellStyle name="Euro 43 3 2" xfId="386"/>
    <cellStyle name="Euro 43 3 2 2" xfId="387"/>
    <cellStyle name="Euro 43 3 3" xfId="2840"/>
    <cellStyle name="Euro 43 3 3 2" xfId="2841"/>
    <cellStyle name="Euro 43 3 4" xfId="2842"/>
    <cellStyle name="Euro 43 4" xfId="388"/>
    <cellStyle name="Euro 43 4 2" xfId="389"/>
    <cellStyle name="Euro 43 4 2 2" xfId="2843"/>
    <cellStyle name="Euro 43 4 3" xfId="2844"/>
    <cellStyle name="Euro 43 5" xfId="390"/>
    <cellStyle name="Euro 44" xfId="391"/>
    <cellStyle name="Euro 44 2" xfId="392"/>
    <cellStyle name="Euro 44 2 2" xfId="2845"/>
    <cellStyle name="Euro 44 3" xfId="393"/>
    <cellStyle name="Euro 44 3 2" xfId="394"/>
    <cellStyle name="Euro 44 3 2 2" xfId="395"/>
    <cellStyle name="Euro 44 3 3" xfId="2846"/>
    <cellStyle name="Euro 44 3 3 2" xfId="2847"/>
    <cellStyle name="Euro 44 3 4" xfId="2848"/>
    <cellStyle name="Euro 44 4" xfId="396"/>
    <cellStyle name="Euro 44 4 2" xfId="397"/>
    <cellStyle name="Euro 44 4 2 2" xfId="2849"/>
    <cellStyle name="Euro 44 4 3" xfId="2850"/>
    <cellStyle name="Euro 44 5" xfId="398"/>
    <cellStyle name="Euro 45" xfId="399"/>
    <cellStyle name="Euro 45 2" xfId="400"/>
    <cellStyle name="Euro 45 2 2" xfId="2851"/>
    <cellStyle name="Euro 45 2 3" xfId="2852"/>
    <cellStyle name="Euro 45 3" xfId="2853"/>
    <cellStyle name="Euro 45 4" xfId="2854"/>
    <cellStyle name="Euro 45 5" xfId="2855"/>
    <cellStyle name="Euro 46" xfId="401"/>
    <cellStyle name="Euro 46 2" xfId="402"/>
    <cellStyle name="Euro 47" xfId="403"/>
    <cellStyle name="Euro 47 2" xfId="404"/>
    <cellStyle name="Euro 47 2 2" xfId="405"/>
    <cellStyle name="Euro 47 3" xfId="2856"/>
    <cellStyle name="Euro 47 3 2" xfId="2857"/>
    <cellStyle name="Euro 47 4" xfId="2858"/>
    <cellStyle name="Euro 48" xfId="406"/>
    <cellStyle name="Euro 48 2" xfId="2859"/>
    <cellStyle name="Euro 49" xfId="407"/>
    <cellStyle name="Euro 49 2" xfId="408"/>
    <cellStyle name="Euro 49 2 2" xfId="2860"/>
    <cellStyle name="Euro 49 3" xfId="2861"/>
    <cellStyle name="Euro 5" xfId="409"/>
    <cellStyle name="Euro 5 2" xfId="410"/>
    <cellStyle name="Euro 5 2 2" xfId="2862"/>
    <cellStyle name="Euro 5 3" xfId="411"/>
    <cellStyle name="Euro 5 3 2" xfId="412"/>
    <cellStyle name="Euro 5 3 2 2" xfId="413"/>
    <cellStyle name="Euro 5 3 3" xfId="2863"/>
    <cellStyle name="Euro 5 3 3 2" xfId="2864"/>
    <cellStyle name="Euro 5 3 4" xfId="2865"/>
    <cellStyle name="Euro 5 4" xfId="414"/>
    <cellStyle name="Euro 5 4 2" xfId="415"/>
    <cellStyle name="Euro 5 4 2 2" xfId="2866"/>
    <cellStyle name="Euro 5 4 3" xfId="2867"/>
    <cellStyle name="Euro 5 5" xfId="416"/>
    <cellStyle name="Euro 50" xfId="417"/>
    <cellStyle name="Euro 51" xfId="2868"/>
    <cellStyle name="Euro 51 2" xfId="2869"/>
    <cellStyle name="Euro 6" xfId="418"/>
    <cellStyle name="Euro 6 2" xfId="419"/>
    <cellStyle name="Euro 6 2 2" xfId="2870"/>
    <cellStyle name="Euro 6 3" xfId="420"/>
    <cellStyle name="Euro 6 3 2" xfId="421"/>
    <cellStyle name="Euro 6 3 2 2" xfId="422"/>
    <cellStyle name="Euro 6 3 3" xfId="2871"/>
    <cellStyle name="Euro 6 3 3 2" xfId="2872"/>
    <cellStyle name="Euro 6 3 4" xfId="2873"/>
    <cellStyle name="Euro 6 4" xfId="423"/>
    <cellStyle name="Euro 6 4 2" xfId="424"/>
    <cellStyle name="Euro 6 4 2 2" xfId="2874"/>
    <cellStyle name="Euro 6 4 3" xfId="2875"/>
    <cellStyle name="Euro 6 5" xfId="425"/>
    <cellStyle name="Euro 7" xfId="426"/>
    <cellStyle name="Euro 7 2" xfId="427"/>
    <cellStyle name="Euro 7 2 2" xfId="2876"/>
    <cellStyle name="Euro 7 3" xfId="428"/>
    <cellStyle name="Euro 7 3 2" xfId="429"/>
    <cellStyle name="Euro 7 3 2 2" xfId="430"/>
    <cellStyle name="Euro 7 3 3" xfId="2877"/>
    <cellStyle name="Euro 7 3 3 2" xfId="2878"/>
    <cellStyle name="Euro 7 3 4" xfId="2879"/>
    <cellStyle name="Euro 7 4" xfId="431"/>
    <cellStyle name="Euro 7 4 2" xfId="432"/>
    <cellStyle name="Euro 7 4 2 2" xfId="2880"/>
    <cellStyle name="Euro 7 4 3" xfId="2881"/>
    <cellStyle name="Euro 7 5" xfId="433"/>
    <cellStyle name="Euro 8" xfId="434"/>
    <cellStyle name="Euro 8 2" xfId="435"/>
    <cellStyle name="Euro 8 2 2" xfId="2882"/>
    <cellStyle name="Euro 8 3" xfId="436"/>
    <cellStyle name="Euro 8 3 2" xfId="437"/>
    <cellStyle name="Euro 8 3 2 2" xfId="438"/>
    <cellStyle name="Euro 8 3 3" xfId="2883"/>
    <cellStyle name="Euro 8 3 3 2" xfId="2884"/>
    <cellStyle name="Euro 8 3 4" xfId="2885"/>
    <cellStyle name="Euro 8 4" xfId="439"/>
    <cellStyle name="Euro 8 4 2" xfId="440"/>
    <cellStyle name="Euro 8 4 2 2" xfId="2886"/>
    <cellStyle name="Euro 8 4 3" xfId="2887"/>
    <cellStyle name="Euro 8 5" xfId="441"/>
    <cellStyle name="Euro 9" xfId="442"/>
    <cellStyle name="Euro 9 2" xfId="443"/>
    <cellStyle name="Euro 9 2 2" xfId="2888"/>
    <cellStyle name="Euro 9 3" xfId="444"/>
    <cellStyle name="Euro 9 3 2" xfId="445"/>
    <cellStyle name="Euro 9 3 2 2" xfId="446"/>
    <cellStyle name="Euro 9 3 3" xfId="2889"/>
    <cellStyle name="Euro 9 3 3 2" xfId="2890"/>
    <cellStyle name="Euro 9 3 4" xfId="2891"/>
    <cellStyle name="Euro 9 4" xfId="447"/>
    <cellStyle name="Euro 9 4 2" xfId="448"/>
    <cellStyle name="Euro 9 4 2 2" xfId="2892"/>
    <cellStyle name="Euro 9 4 3" xfId="2893"/>
    <cellStyle name="Euro 9 5" xfId="449"/>
    <cellStyle name="Fixed2 - Type2" xfId="450"/>
    <cellStyle name="Good 2" xfId="451"/>
    <cellStyle name="Hyperlink 2" xfId="452"/>
    <cellStyle name="Hyperlink 2 2" xfId="2894"/>
    <cellStyle name="Input 2" xfId="453"/>
    <cellStyle name="Input 2 2" xfId="454"/>
    <cellStyle name="Input 2 2 2" xfId="455"/>
    <cellStyle name="Input 2 3" xfId="456"/>
    <cellStyle name="Input 3" xfId="457"/>
    <cellStyle name="Input 3 2" xfId="458"/>
    <cellStyle name="Input 3 3" xfId="2895"/>
    <cellStyle name="InputCells" xfId="459"/>
    <cellStyle name="Komma 2" xfId="460"/>
    <cellStyle name="Komma 2 2" xfId="2896"/>
    <cellStyle name="Komma 2 2 2" xfId="6337"/>
    <cellStyle name="Komma 2 3" xfId="2897"/>
    <cellStyle name="Komma 2 3 2" xfId="6338"/>
    <cellStyle name="Komma 2 4" xfId="2898"/>
    <cellStyle name="Komma 2 4 2" xfId="6339"/>
    <cellStyle name="Komma 2 4 3" xfId="5384"/>
    <cellStyle name="Komma 2 4 4" xfId="6475"/>
    <cellStyle name="Komma 2 5" xfId="5440"/>
    <cellStyle name="Komma 3" xfId="2899"/>
    <cellStyle name="Komma 3 2" xfId="2900"/>
    <cellStyle name="Komma 3 3" xfId="2901"/>
    <cellStyle name="Komma 3 4" xfId="6340"/>
    <cellStyle name="Komma 4" xfId="2902"/>
    <cellStyle name="Komma 4 2" xfId="2903"/>
    <cellStyle name="Komma 4 2 2" xfId="6342"/>
    <cellStyle name="Komma 4 2 3" xfId="5397"/>
    <cellStyle name="Komma 4 2 4" xfId="6477"/>
    <cellStyle name="Komma 4 3" xfId="6341"/>
    <cellStyle name="Komma 4 4" xfId="5387"/>
    <cellStyle name="Komma 4 5" xfId="6476"/>
    <cellStyle name="Komma 5" xfId="2904"/>
    <cellStyle name="Komma 5 2" xfId="2905"/>
    <cellStyle name="Komma 5 2 2" xfId="6344"/>
    <cellStyle name="Komma 5 3" xfId="6343"/>
    <cellStyle name="Kontroller celle" xfId="461"/>
    <cellStyle name="Link 2" xfId="2906"/>
    <cellStyle name="Link 3" xfId="2907"/>
    <cellStyle name="Markeringsfarve1" xfId="462"/>
    <cellStyle name="Markeringsfarve2" xfId="463"/>
    <cellStyle name="Markeringsfarve3" xfId="464"/>
    <cellStyle name="Markeringsfarve4" xfId="465"/>
    <cellStyle name="Markeringsfarve5" xfId="466"/>
    <cellStyle name="Markeringsfarve6" xfId="467"/>
    <cellStyle name="Migliaia [0] 10" xfId="468"/>
    <cellStyle name="Migliaia [0] 10 2" xfId="469"/>
    <cellStyle name="Migliaia [0] 10 2 2" xfId="470"/>
    <cellStyle name="Migliaia [0] 10 2 2 2" xfId="5443"/>
    <cellStyle name="Migliaia [0] 10 2 2 3" xfId="4520"/>
    <cellStyle name="Migliaia [0] 10 2 3" xfId="2908"/>
    <cellStyle name="Migliaia [0] 10 2 4" xfId="5442"/>
    <cellStyle name="Migliaia [0] 10 2 5" xfId="4519"/>
    <cellStyle name="Migliaia [0] 10 3" xfId="471"/>
    <cellStyle name="Migliaia [0] 10 3 2" xfId="5444"/>
    <cellStyle name="Migliaia [0] 10 3 3" xfId="4521"/>
    <cellStyle name="Migliaia [0] 10 4" xfId="2909"/>
    <cellStyle name="Migliaia [0] 10 5" xfId="5441"/>
    <cellStyle name="Migliaia [0] 10 6" xfId="4518"/>
    <cellStyle name="Migliaia [0] 11" xfId="472"/>
    <cellStyle name="Migliaia [0] 11 2" xfId="473"/>
    <cellStyle name="Migliaia [0] 11 2 2" xfId="474"/>
    <cellStyle name="Migliaia [0] 11 2 2 2" xfId="5447"/>
    <cellStyle name="Migliaia [0] 11 2 2 3" xfId="4524"/>
    <cellStyle name="Migliaia [0] 11 2 3" xfId="2910"/>
    <cellStyle name="Migliaia [0] 11 2 4" xfId="5446"/>
    <cellStyle name="Migliaia [0] 11 2 5" xfId="4523"/>
    <cellStyle name="Migliaia [0] 11 3" xfId="475"/>
    <cellStyle name="Migliaia [0] 11 3 2" xfId="5448"/>
    <cellStyle name="Migliaia [0] 11 3 3" xfId="4525"/>
    <cellStyle name="Migliaia [0] 11 4" xfId="2911"/>
    <cellStyle name="Migliaia [0] 11 5" xfId="5445"/>
    <cellStyle name="Migliaia [0] 11 6" xfId="4522"/>
    <cellStyle name="Migliaia [0] 12" xfId="476"/>
    <cellStyle name="Migliaia [0] 12 2" xfId="477"/>
    <cellStyle name="Migliaia [0] 12 2 2" xfId="478"/>
    <cellStyle name="Migliaia [0] 12 2 2 2" xfId="5451"/>
    <cellStyle name="Migliaia [0] 12 2 2 3" xfId="4528"/>
    <cellStyle name="Migliaia [0] 12 2 3" xfId="2912"/>
    <cellStyle name="Migliaia [0] 12 2 4" xfId="5450"/>
    <cellStyle name="Migliaia [0] 12 2 5" xfId="4527"/>
    <cellStyle name="Migliaia [0] 12 3" xfId="479"/>
    <cellStyle name="Migliaia [0] 12 3 2" xfId="5452"/>
    <cellStyle name="Migliaia [0] 12 3 3" xfId="4529"/>
    <cellStyle name="Migliaia [0] 12 4" xfId="2913"/>
    <cellStyle name="Migliaia [0] 12 5" xfId="5449"/>
    <cellStyle name="Migliaia [0] 12 6" xfId="4526"/>
    <cellStyle name="Migliaia [0] 13" xfId="480"/>
    <cellStyle name="Migliaia [0] 13 2" xfId="481"/>
    <cellStyle name="Migliaia [0] 13 2 2" xfId="482"/>
    <cellStyle name="Migliaia [0] 13 2 2 2" xfId="5455"/>
    <cellStyle name="Migliaia [0] 13 2 2 3" xfId="4532"/>
    <cellStyle name="Migliaia [0] 13 2 3" xfId="2914"/>
    <cellStyle name="Migliaia [0] 13 2 4" xfId="5454"/>
    <cellStyle name="Migliaia [0] 13 2 5" xfId="4531"/>
    <cellStyle name="Migliaia [0] 13 3" xfId="483"/>
    <cellStyle name="Migliaia [0] 13 3 2" xfId="5456"/>
    <cellStyle name="Migliaia [0] 13 3 3" xfId="4533"/>
    <cellStyle name="Migliaia [0] 13 4" xfId="2915"/>
    <cellStyle name="Migliaia [0] 13 5" xfId="5453"/>
    <cellStyle name="Migliaia [0] 13 6" xfId="4530"/>
    <cellStyle name="Migliaia [0] 14" xfId="484"/>
    <cellStyle name="Migliaia [0] 14 2" xfId="485"/>
    <cellStyle name="Migliaia [0] 14 2 2" xfId="486"/>
    <cellStyle name="Migliaia [0] 14 2 2 2" xfId="5459"/>
    <cellStyle name="Migliaia [0] 14 2 2 3" xfId="4536"/>
    <cellStyle name="Migliaia [0] 14 2 3" xfId="2916"/>
    <cellStyle name="Migliaia [0] 14 2 4" xfId="5458"/>
    <cellStyle name="Migliaia [0] 14 2 5" xfId="4535"/>
    <cellStyle name="Migliaia [0] 14 3" xfId="487"/>
    <cellStyle name="Migliaia [0] 14 3 2" xfId="5460"/>
    <cellStyle name="Migliaia [0] 14 3 3" xfId="4537"/>
    <cellStyle name="Migliaia [0] 14 4" xfId="2917"/>
    <cellStyle name="Migliaia [0] 14 5" xfId="5457"/>
    <cellStyle name="Migliaia [0] 14 6" xfId="4534"/>
    <cellStyle name="Migliaia [0] 15" xfId="488"/>
    <cellStyle name="Migliaia [0] 15 2" xfId="489"/>
    <cellStyle name="Migliaia [0] 15 2 2" xfId="490"/>
    <cellStyle name="Migliaia [0] 15 2 2 2" xfId="5463"/>
    <cellStyle name="Migliaia [0] 15 2 2 3" xfId="4540"/>
    <cellStyle name="Migliaia [0] 15 2 3" xfId="2918"/>
    <cellStyle name="Migliaia [0] 15 2 4" xfId="5462"/>
    <cellStyle name="Migliaia [0] 15 2 5" xfId="4539"/>
    <cellStyle name="Migliaia [0] 15 3" xfId="491"/>
    <cellStyle name="Migliaia [0] 15 3 2" xfId="5464"/>
    <cellStyle name="Migliaia [0] 15 3 3" xfId="4541"/>
    <cellStyle name="Migliaia [0] 15 4" xfId="2919"/>
    <cellStyle name="Migliaia [0] 15 5" xfId="5461"/>
    <cellStyle name="Migliaia [0] 15 6" xfId="4538"/>
    <cellStyle name="Migliaia [0] 16" xfId="492"/>
    <cellStyle name="Migliaia [0] 16 2" xfId="493"/>
    <cellStyle name="Migliaia [0] 16 2 2" xfId="494"/>
    <cellStyle name="Migliaia [0] 16 2 2 2" xfId="5467"/>
    <cellStyle name="Migliaia [0] 16 2 2 3" xfId="4544"/>
    <cellStyle name="Migliaia [0] 16 2 3" xfId="2920"/>
    <cellStyle name="Migliaia [0] 16 2 4" xfId="5466"/>
    <cellStyle name="Migliaia [0] 16 2 5" xfId="4543"/>
    <cellStyle name="Migliaia [0] 16 3" xfId="495"/>
    <cellStyle name="Migliaia [0] 16 3 2" xfId="5468"/>
    <cellStyle name="Migliaia [0] 16 3 3" xfId="4545"/>
    <cellStyle name="Migliaia [0] 16 4" xfId="2921"/>
    <cellStyle name="Migliaia [0] 16 5" xfId="5465"/>
    <cellStyle name="Migliaia [0] 16 6" xfId="4542"/>
    <cellStyle name="Migliaia [0] 17" xfId="496"/>
    <cellStyle name="Migliaia [0] 17 2" xfId="497"/>
    <cellStyle name="Migliaia [0] 17 2 2" xfId="498"/>
    <cellStyle name="Migliaia [0] 17 2 2 2" xfId="5471"/>
    <cellStyle name="Migliaia [0] 17 2 2 3" xfId="4548"/>
    <cellStyle name="Migliaia [0] 17 2 3" xfId="2922"/>
    <cellStyle name="Migliaia [0] 17 2 4" xfId="5470"/>
    <cellStyle name="Migliaia [0] 17 2 5" xfId="4547"/>
    <cellStyle name="Migliaia [0] 17 3" xfId="499"/>
    <cellStyle name="Migliaia [0] 17 3 2" xfId="5472"/>
    <cellStyle name="Migliaia [0] 17 3 3" xfId="4549"/>
    <cellStyle name="Migliaia [0] 17 4" xfId="2923"/>
    <cellStyle name="Migliaia [0] 17 5" xfId="5469"/>
    <cellStyle name="Migliaia [0] 17 6" xfId="4546"/>
    <cellStyle name="Migliaia [0] 18" xfId="500"/>
    <cellStyle name="Migliaia [0] 18 2" xfId="501"/>
    <cellStyle name="Migliaia [0] 18 2 2" xfId="502"/>
    <cellStyle name="Migliaia [0] 18 2 2 2" xfId="5475"/>
    <cellStyle name="Migliaia [0] 18 2 2 3" xfId="4552"/>
    <cellStyle name="Migliaia [0] 18 2 3" xfId="2924"/>
    <cellStyle name="Migliaia [0] 18 2 4" xfId="5474"/>
    <cellStyle name="Migliaia [0] 18 2 5" xfId="4551"/>
    <cellStyle name="Migliaia [0] 18 3" xfId="503"/>
    <cellStyle name="Migliaia [0] 18 3 2" xfId="5476"/>
    <cellStyle name="Migliaia [0] 18 3 3" xfId="4553"/>
    <cellStyle name="Migliaia [0] 18 4" xfId="2925"/>
    <cellStyle name="Migliaia [0] 18 5" xfId="5473"/>
    <cellStyle name="Migliaia [0] 18 6" xfId="4550"/>
    <cellStyle name="Migliaia [0] 19" xfId="504"/>
    <cellStyle name="Migliaia [0] 19 2" xfId="505"/>
    <cellStyle name="Migliaia [0] 19 2 2" xfId="506"/>
    <cellStyle name="Migliaia [0] 19 2 2 2" xfId="5479"/>
    <cellStyle name="Migliaia [0] 19 2 2 3" xfId="4556"/>
    <cellStyle name="Migliaia [0] 19 2 3" xfId="2926"/>
    <cellStyle name="Migliaia [0] 19 2 4" xfId="5478"/>
    <cellStyle name="Migliaia [0] 19 2 5" xfId="4555"/>
    <cellStyle name="Migliaia [0] 19 3" xfId="507"/>
    <cellStyle name="Migliaia [0] 19 3 2" xfId="5480"/>
    <cellStyle name="Migliaia [0] 19 3 3" xfId="4557"/>
    <cellStyle name="Migliaia [0] 19 4" xfId="2927"/>
    <cellStyle name="Migliaia [0] 19 5" xfId="5477"/>
    <cellStyle name="Migliaia [0] 19 6" xfId="4554"/>
    <cellStyle name="Migliaia [0] 2" xfId="508"/>
    <cellStyle name="Migliaia [0] 2 2" xfId="509"/>
    <cellStyle name="Migliaia [0] 2 2 2" xfId="510"/>
    <cellStyle name="Migliaia [0] 2 2 2 2" xfId="5483"/>
    <cellStyle name="Migliaia [0] 2 2 2 3" xfId="4560"/>
    <cellStyle name="Migliaia [0] 2 2 3" xfId="2928"/>
    <cellStyle name="Migliaia [0] 2 2 4" xfId="5482"/>
    <cellStyle name="Migliaia [0] 2 2 5" xfId="4559"/>
    <cellStyle name="Migliaia [0] 2 3" xfId="511"/>
    <cellStyle name="Migliaia [0] 2 3 2" xfId="5484"/>
    <cellStyle name="Migliaia [0] 2 3 3" xfId="4561"/>
    <cellStyle name="Migliaia [0] 2 4" xfId="2929"/>
    <cellStyle name="Migliaia [0] 2 5" xfId="5481"/>
    <cellStyle name="Migliaia [0] 2 6" xfId="4558"/>
    <cellStyle name="Migliaia [0] 20" xfId="512"/>
    <cellStyle name="Migliaia [0] 20 2" xfId="513"/>
    <cellStyle name="Migliaia [0] 20 2 2" xfId="514"/>
    <cellStyle name="Migliaia [0] 20 2 2 2" xfId="5487"/>
    <cellStyle name="Migliaia [0] 20 2 2 3" xfId="4564"/>
    <cellStyle name="Migliaia [0] 20 2 3" xfId="2930"/>
    <cellStyle name="Migliaia [0] 20 2 4" xfId="5486"/>
    <cellStyle name="Migliaia [0] 20 2 5" xfId="4563"/>
    <cellStyle name="Migliaia [0] 20 3" xfId="515"/>
    <cellStyle name="Migliaia [0] 20 3 2" xfId="5488"/>
    <cellStyle name="Migliaia [0] 20 3 3" xfId="4565"/>
    <cellStyle name="Migliaia [0] 20 4" xfId="2931"/>
    <cellStyle name="Migliaia [0] 20 5" xfId="5485"/>
    <cellStyle name="Migliaia [0] 20 6" xfId="4562"/>
    <cellStyle name="Migliaia [0] 21" xfId="516"/>
    <cellStyle name="Migliaia [0] 21 2" xfId="517"/>
    <cellStyle name="Migliaia [0] 21 2 2" xfId="518"/>
    <cellStyle name="Migliaia [0] 21 2 2 2" xfId="5491"/>
    <cellStyle name="Migliaia [0] 21 2 2 3" xfId="4568"/>
    <cellStyle name="Migliaia [0] 21 2 3" xfId="2932"/>
    <cellStyle name="Migliaia [0] 21 2 4" xfId="5490"/>
    <cellStyle name="Migliaia [0] 21 2 5" xfId="4567"/>
    <cellStyle name="Migliaia [0] 21 3" xfId="519"/>
    <cellStyle name="Migliaia [0] 21 3 2" xfId="5492"/>
    <cellStyle name="Migliaia [0] 21 3 3" xfId="4569"/>
    <cellStyle name="Migliaia [0] 21 4" xfId="2933"/>
    <cellStyle name="Migliaia [0] 21 5" xfId="5489"/>
    <cellStyle name="Migliaia [0] 21 6" xfId="4566"/>
    <cellStyle name="Migliaia [0] 22" xfId="520"/>
    <cellStyle name="Migliaia [0] 22 2" xfId="521"/>
    <cellStyle name="Migliaia [0] 22 2 2" xfId="522"/>
    <cellStyle name="Migliaia [0] 22 2 2 2" xfId="5495"/>
    <cellStyle name="Migliaia [0] 22 2 2 3" xfId="4572"/>
    <cellStyle name="Migliaia [0] 22 2 3" xfId="2934"/>
    <cellStyle name="Migliaia [0] 22 2 4" xfId="5494"/>
    <cellStyle name="Migliaia [0] 22 2 5" xfId="4571"/>
    <cellStyle name="Migliaia [0] 22 3" xfId="523"/>
    <cellStyle name="Migliaia [0] 22 3 2" xfId="5496"/>
    <cellStyle name="Migliaia [0] 22 3 3" xfId="4573"/>
    <cellStyle name="Migliaia [0] 22 4" xfId="2935"/>
    <cellStyle name="Migliaia [0] 22 5" xfId="5493"/>
    <cellStyle name="Migliaia [0] 22 6" xfId="4570"/>
    <cellStyle name="Migliaia [0] 23" xfId="524"/>
    <cellStyle name="Migliaia [0] 23 2" xfId="525"/>
    <cellStyle name="Migliaia [0] 23 2 2" xfId="526"/>
    <cellStyle name="Migliaia [0] 23 2 2 2" xfId="5499"/>
    <cellStyle name="Migliaia [0] 23 2 2 3" xfId="4576"/>
    <cellStyle name="Migliaia [0] 23 2 3" xfId="2936"/>
    <cellStyle name="Migliaia [0] 23 2 4" xfId="5498"/>
    <cellStyle name="Migliaia [0] 23 2 5" xfId="4575"/>
    <cellStyle name="Migliaia [0] 23 3" xfId="527"/>
    <cellStyle name="Migliaia [0] 23 3 2" xfId="5500"/>
    <cellStyle name="Migliaia [0] 23 3 3" xfId="4577"/>
    <cellStyle name="Migliaia [0] 23 4" xfId="2937"/>
    <cellStyle name="Migliaia [0] 23 5" xfId="5497"/>
    <cellStyle name="Migliaia [0] 23 6" xfId="4574"/>
    <cellStyle name="Migliaia [0] 24" xfId="528"/>
    <cellStyle name="Migliaia [0] 24 2" xfId="529"/>
    <cellStyle name="Migliaia [0] 24 2 2" xfId="530"/>
    <cellStyle name="Migliaia [0] 24 2 2 2" xfId="5503"/>
    <cellStyle name="Migliaia [0] 24 2 2 3" xfId="4580"/>
    <cellStyle name="Migliaia [0] 24 2 3" xfId="2938"/>
    <cellStyle name="Migliaia [0] 24 2 4" xfId="5502"/>
    <cellStyle name="Migliaia [0] 24 2 5" xfId="4579"/>
    <cellStyle name="Migliaia [0] 24 3" xfId="531"/>
    <cellStyle name="Migliaia [0] 24 3 2" xfId="5504"/>
    <cellStyle name="Migliaia [0] 24 3 3" xfId="4581"/>
    <cellStyle name="Migliaia [0] 24 4" xfId="2939"/>
    <cellStyle name="Migliaia [0] 24 5" xfId="5501"/>
    <cellStyle name="Migliaia [0] 24 6" xfId="4578"/>
    <cellStyle name="Migliaia [0] 25" xfId="532"/>
    <cellStyle name="Migliaia [0] 25 2" xfId="533"/>
    <cellStyle name="Migliaia [0] 25 2 2" xfId="534"/>
    <cellStyle name="Migliaia [0] 25 2 2 2" xfId="5507"/>
    <cellStyle name="Migliaia [0] 25 2 2 3" xfId="4584"/>
    <cellStyle name="Migliaia [0] 25 2 3" xfId="2940"/>
    <cellStyle name="Migliaia [0] 25 2 4" xfId="5506"/>
    <cellStyle name="Migliaia [0] 25 2 5" xfId="4583"/>
    <cellStyle name="Migliaia [0] 25 3" xfId="535"/>
    <cellStyle name="Migliaia [0] 25 3 2" xfId="5508"/>
    <cellStyle name="Migliaia [0] 25 3 3" xfId="4585"/>
    <cellStyle name="Migliaia [0] 25 4" xfId="2941"/>
    <cellStyle name="Migliaia [0] 25 5" xfId="5505"/>
    <cellStyle name="Migliaia [0] 25 6" xfId="4582"/>
    <cellStyle name="Migliaia [0] 26" xfId="536"/>
    <cellStyle name="Migliaia [0] 26 2" xfId="537"/>
    <cellStyle name="Migliaia [0] 26 2 2" xfId="538"/>
    <cellStyle name="Migliaia [0] 26 2 2 2" xfId="5511"/>
    <cellStyle name="Migliaia [0] 26 2 2 3" xfId="4588"/>
    <cellStyle name="Migliaia [0] 26 2 3" xfId="2942"/>
    <cellStyle name="Migliaia [0] 26 2 4" xfId="5510"/>
    <cellStyle name="Migliaia [0] 26 2 5" xfId="4587"/>
    <cellStyle name="Migliaia [0] 26 3" xfId="539"/>
    <cellStyle name="Migliaia [0] 26 3 2" xfId="5512"/>
    <cellStyle name="Migliaia [0] 26 3 3" xfId="4589"/>
    <cellStyle name="Migliaia [0] 26 4" xfId="2943"/>
    <cellStyle name="Migliaia [0] 26 5" xfId="5509"/>
    <cellStyle name="Migliaia [0] 26 6" xfId="4586"/>
    <cellStyle name="Migliaia [0] 27" xfId="540"/>
    <cellStyle name="Migliaia [0] 27 2" xfId="541"/>
    <cellStyle name="Migliaia [0] 27 2 2" xfId="542"/>
    <cellStyle name="Migliaia [0] 27 2 2 2" xfId="5515"/>
    <cellStyle name="Migliaia [0] 27 2 2 3" xfId="4592"/>
    <cellStyle name="Migliaia [0] 27 2 3" xfId="2944"/>
    <cellStyle name="Migliaia [0] 27 2 4" xfId="5514"/>
    <cellStyle name="Migliaia [0] 27 2 5" xfId="4591"/>
    <cellStyle name="Migliaia [0] 27 3" xfId="543"/>
    <cellStyle name="Migliaia [0] 27 3 2" xfId="5516"/>
    <cellStyle name="Migliaia [0] 27 3 3" xfId="4593"/>
    <cellStyle name="Migliaia [0] 27 4" xfId="2945"/>
    <cellStyle name="Migliaia [0] 27 5" xfId="5513"/>
    <cellStyle name="Migliaia [0] 27 6" xfId="4590"/>
    <cellStyle name="Migliaia [0] 28" xfId="544"/>
    <cellStyle name="Migliaia [0] 28 2" xfId="545"/>
    <cellStyle name="Migliaia [0] 28 2 2" xfId="546"/>
    <cellStyle name="Migliaia [0] 28 2 2 2" xfId="5519"/>
    <cellStyle name="Migliaia [0] 28 2 2 3" xfId="4596"/>
    <cellStyle name="Migliaia [0] 28 2 3" xfId="2946"/>
    <cellStyle name="Migliaia [0] 28 2 4" xfId="5518"/>
    <cellStyle name="Migliaia [0] 28 2 5" xfId="4595"/>
    <cellStyle name="Migliaia [0] 28 3" xfId="547"/>
    <cellStyle name="Migliaia [0] 28 3 2" xfId="5520"/>
    <cellStyle name="Migliaia [0] 28 3 3" xfId="4597"/>
    <cellStyle name="Migliaia [0] 28 4" xfId="2947"/>
    <cellStyle name="Migliaia [0] 28 5" xfId="5517"/>
    <cellStyle name="Migliaia [0] 28 6" xfId="4594"/>
    <cellStyle name="Migliaia [0] 29" xfId="548"/>
    <cellStyle name="Migliaia [0] 29 2" xfId="549"/>
    <cellStyle name="Migliaia [0] 29 2 2" xfId="550"/>
    <cellStyle name="Migliaia [0] 29 2 2 2" xfId="5523"/>
    <cellStyle name="Migliaia [0] 29 2 2 3" xfId="4600"/>
    <cellStyle name="Migliaia [0] 29 2 3" xfId="2948"/>
    <cellStyle name="Migliaia [0] 29 2 4" xfId="5522"/>
    <cellStyle name="Migliaia [0] 29 2 5" xfId="4599"/>
    <cellStyle name="Migliaia [0] 29 3" xfId="551"/>
    <cellStyle name="Migliaia [0] 29 3 2" xfId="5524"/>
    <cellStyle name="Migliaia [0] 29 3 3" xfId="4601"/>
    <cellStyle name="Migliaia [0] 29 4" xfId="2949"/>
    <cellStyle name="Migliaia [0] 29 5" xfId="5521"/>
    <cellStyle name="Migliaia [0] 29 6" xfId="4598"/>
    <cellStyle name="Migliaia [0] 3" xfId="552"/>
    <cellStyle name="Migliaia [0] 3 2" xfId="553"/>
    <cellStyle name="Migliaia [0] 3 2 2" xfId="554"/>
    <cellStyle name="Migliaia [0] 3 2 2 2" xfId="5527"/>
    <cellStyle name="Migliaia [0] 3 2 2 3" xfId="4604"/>
    <cellStyle name="Migliaia [0] 3 2 3" xfId="2950"/>
    <cellStyle name="Migliaia [0] 3 2 4" xfId="5526"/>
    <cellStyle name="Migliaia [0] 3 2 5" xfId="4603"/>
    <cellStyle name="Migliaia [0] 3 3" xfId="555"/>
    <cellStyle name="Migliaia [0] 3 3 2" xfId="5528"/>
    <cellStyle name="Migliaia [0] 3 3 3" xfId="4605"/>
    <cellStyle name="Migliaia [0] 3 4" xfId="2951"/>
    <cellStyle name="Migliaia [0] 3 5" xfId="5525"/>
    <cellStyle name="Migliaia [0] 3 6" xfId="4602"/>
    <cellStyle name="Migliaia [0] 30" xfId="556"/>
    <cellStyle name="Migliaia [0] 30 2" xfId="557"/>
    <cellStyle name="Migliaia [0] 30 2 2" xfId="558"/>
    <cellStyle name="Migliaia [0] 30 2 2 2" xfId="5531"/>
    <cellStyle name="Migliaia [0] 30 2 2 3" xfId="4608"/>
    <cellStyle name="Migliaia [0] 30 2 3" xfId="2952"/>
    <cellStyle name="Migliaia [0] 30 2 4" xfId="5530"/>
    <cellStyle name="Migliaia [0] 30 2 5" xfId="4607"/>
    <cellStyle name="Migliaia [0] 30 3" xfId="559"/>
    <cellStyle name="Migliaia [0] 30 3 2" xfId="5532"/>
    <cellStyle name="Migliaia [0] 30 3 3" xfId="4609"/>
    <cellStyle name="Migliaia [0] 30 4" xfId="2953"/>
    <cellStyle name="Migliaia [0] 30 5" xfId="5529"/>
    <cellStyle name="Migliaia [0] 30 6" xfId="4606"/>
    <cellStyle name="Migliaia [0] 31" xfId="560"/>
    <cellStyle name="Migliaia [0] 31 2" xfId="561"/>
    <cellStyle name="Migliaia [0] 31 2 2" xfId="562"/>
    <cellStyle name="Migliaia [0] 31 2 2 2" xfId="5535"/>
    <cellStyle name="Migliaia [0] 31 2 2 3" xfId="4612"/>
    <cellStyle name="Migliaia [0] 31 2 3" xfId="2954"/>
    <cellStyle name="Migliaia [0] 31 2 4" xfId="5534"/>
    <cellStyle name="Migliaia [0] 31 2 5" xfId="4611"/>
    <cellStyle name="Migliaia [0] 31 3" xfId="563"/>
    <cellStyle name="Migliaia [0] 31 3 2" xfId="5536"/>
    <cellStyle name="Migliaia [0] 31 3 3" xfId="4613"/>
    <cellStyle name="Migliaia [0] 31 4" xfId="2955"/>
    <cellStyle name="Migliaia [0] 31 5" xfId="5533"/>
    <cellStyle name="Migliaia [0] 31 6" xfId="4610"/>
    <cellStyle name="Migliaia [0] 32" xfId="564"/>
    <cellStyle name="Migliaia [0] 32 2" xfId="565"/>
    <cellStyle name="Migliaia [0] 32 2 2" xfId="566"/>
    <cellStyle name="Migliaia [0] 32 2 2 2" xfId="5539"/>
    <cellStyle name="Migliaia [0] 32 2 2 3" xfId="4616"/>
    <cellStyle name="Migliaia [0] 32 2 3" xfId="2956"/>
    <cellStyle name="Migliaia [0] 32 2 4" xfId="5538"/>
    <cellStyle name="Migliaia [0] 32 2 5" xfId="4615"/>
    <cellStyle name="Migliaia [0] 32 3" xfId="567"/>
    <cellStyle name="Migliaia [0] 32 3 2" xfId="5540"/>
    <cellStyle name="Migliaia [0] 32 3 3" xfId="4617"/>
    <cellStyle name="Migliaia [0] 32 4" xfId="2957"/>
    <cellStyle name="Migliaia [0] 32 5" xfId="5537"/>
    <cellStyle name="Migliaia [0] 32 6" xfId="4614"/>
    <cellStyle name="Migliaia [0] 33" xfId="568"/>
    <cellStyle name="Migliaia [0] 33 2" xfId="569"/>
    <cellStyle name="Migliaia [0] 33 2 2" xfId="570"/>
    <cellStyle name="Migliaia [0] 33 2 2 2" xfId="5543"/>
    <cellStyle name="Migliaia [0] 33 2 2 3" xfId="4620"/>
    <cellStyle name="Migliaia [0] 33 2 3" xfId="2958"/>
    <cellStyle name="Migliaia [0] 33 2 4" xfId="5542"/>
    <cellStyle name="Migliaia [0] 33 2 5" xfId="4619"/>
    <cellStyle name="Migliaia [0] 33 3" xfId="571"/>
    <cellStyle name="Migliaia [0] 33 3 2" xfId="5544"/>
    <cellStyle name="Migliaia [0] 33 3 3" xfId="4621"/>
    <cellStyle name="Migliaia [0] 33 4" xfId="2959"/>
    <cellStyle name="Migliaia [0] 33 5" xfId="5541"/>
    <cellStyle name="Migliaia [0] 33 6" xfId="4618"/>
    <cellStyle name="Migliaia [0] 34" xfId="572"/>
    <cellStyle name="Migliaia [0] 34 2" xfId="573"/>
    <cellStyle name="Migliaia [0] 34 2 2" xfId="574"/>
    <cellStyle name="Migliaia [0] 34 2 2 2" xfId="5547"/>
    <cellStyle name="Migliaia [0] 34 2 2 3" xfId="4624"/>
    <cellStyle name="Migliaia [0] 34 2 3" xfId="2960"/>
    <cellStyle name="Migliaia [0] 34 2 4" xfId="5546"/>
    <cellStyle name="Migliaia [0] 34 2 5" xfId="4623"/>
    <cellStyle name="Migliaia [0] 34 3" xfId="575"/>
    <cellStyle name="Migliaia [0] 34 3 2" xfId="5548"/>
    <cellStyle name="Migliaia [0] 34 3 3" xfId="4625"/>
    <cellStyle name="Migliaia [0] 34 4" xfId="2961"/>
    <cellStyle name="Migliaia [0] 34 5" xfId="5545"/>
    <cellStyle name="Migliaia [0] 34 6" xfId="4622"/>
    <cellStyle name="Migliaia [0] 35" xfId="576"/>
    <cellStyle name="Migliaia [0] 35 2" xfId="577"/>
    <cellStyle name="Migliaia [0] 35 2 2" xfId="578"/>
    <cellStyle name="Migliaia [0] 35 2 2 2" xfId="5551"/>
    <cellStyle name="Migliaia [0] 35 2 2 3" xfId="4628"/>
    <cellStyle name="Migliaia [0] 35 2 3" xfId="2962"/>
    <cellStyle name="Migliaia [0] 35 2 4" xfId="5550"/>
    <cellStyle name="Migliaia [0] 35 2 5" xfId="4627"/>
    <cellStyle name="Migliaia [0] 35 3" xfId="579"/>
    <cellStyle name="Migliaia [0] 35 3 2" xfId="5552"/>
    <cellStyle name="Migliaia [0] 35 3 3" xfId="4629"/>
    <cellStyle name="Migliaia [0] 35 4" xfId="2963"/>
    <cellStyle name="Migliaia [0] 35 5" xfId="5549"/>
    <cellStyle name="Migliaia [0] 35 6" xfId="4626"/>
    <cellStyle name="Migliaia [0] 36" xfId="580"/>
    <cellStyle name="Migliaia [0] 36 2" xfId="581"/>
    <cellStyle name="Migliaia [0] 36 2 2" xfId="582"/>
    <cellStyle name="Migliaia [0] 36 2 2 2" xfId="5555"/>
    <cellStyle name="Migliaia [0] 36 2 2 3" xfId="4632"/>
    <cellStyle name="Migliaia [0] 36 2 3" xfId="2964"/>
    <cellStyle name="Migliaia [0] 36 2 4" xfId="5554"/>
    <cellStyle name="Migliaia [0] 36 2 5" xfId="4631"/>
    <cellStyle name="Migliaia [0] 36 3" xfId="583"/>
    <cellStyle name="Migliaia [0] 36 3 2" xfId="5556"/>
    <cellStyle name="Migliaia [0] 36 3 3" xfId="4633"/>
    <cellStyle name="Migliaia [0] 36 4" xfId="2965"/>
    <cellStyle name="Migliaia [0] 36 5" xfId="5553"/>
    <cellStyle name="Migliaia [0] 36 6" xfId="4630"/>
    <cellStyle name="Migliaia [0] 37" xfId="584"/>
    <cellStyle name="Migliaia [0] 37 2" xfId="585"/>
    <cellStyle name="Migliaia [0] 37 2 2" xfId="586"/>
    <cellStyle name="Migliaia [0] 37 2 2 2" xfId="5559"/>
    <cellStyle name="Migliaia [0] 37 2 2 3" xfId="4636"/>
    <cellStyle name="Migliaia [0] 37 2 3" xfId="2966"/>
    <cellStyle name="Migliaia [0] 37 2 4" xfId="5558"/>
    <cellStyle name="Migliaia [0] 37 2 5" xfId="4635"/>
    <cellStyle name="Migliaia [0] 37 3" xfId="587"/>
    <cellStyle name="Migliaia [0] 37 3 2" xfId="5560"/>
    <cellStyle name="Migliaia [0] 37 3 3" xfId="4637"/>
    <cellStyle name="Migliaia [0] 37 4" xfId="2967"/>
    <cellStyle name="Migliaia [0] 37 5" xfId="5557"/>
    <cellStyle name="Migliaia [0] 37 6" xfId="4634"/>
    <cellStyle name="Migliaia [0] 38" xfId="588"/>
    <cellStyle name="Migliaia [0] 38 2" xfId="589"/>
    <cellStyle name="Migliaia [0] 38 2 2" xfId="590"/>
    <cellStyle name="Migliaia [0] 38 2 2 2" xfId="5563"/>
    <cellStyle name="Migliaia [0] 38 2 2 3" xfId="4640"/>
    <cellStyle name="Migliaia [0] 38 2 3" xfId="2968"/>
    <cellStyle name="Migliaia [0] 38 2 4" xfId="5562"/>
    <cellStyle name="Migliaia [0] 38 2 5" xfId="4639"/>
    <cellStyle name="Migliaia [0] 38 3" xfId="591"/>
    <cellStyle name="Migliaia [0] 38 3 2" xfId="5564"/>
    <cellStyle name="Migliaia [0] 38 3 3" xfId="4641"/>
    <cellStyle name="Migliaia [0] 38 4" xfId="2969"/>
    <cellStyle name="Migliaia [0] 38 5" xfId="5561"/>
    <cellStyle name="Migliaia [0] 38 6" xfId="4638"/>
    <cellStyle name="Migliaia [0] 39" xfId="592"/>
    <cellStyle name="Migliaia [0] 39 2" xfId="593"/>
    <cellStyle name="Migliaia [0] 39 2 2" xfId="594"/>
    <cellStyle name="Migliaia [0] 39 2 2 2" xfId="5567"/>
    <cellStyle name="Migliaia [0] 39 2 2 3" xfId="4644"/>
    <cellStyle name="Migliaia [0] 39 2 3" xfId="2970"/>
    <cellStyle name="Migliaia [0] 39 2 4" xfId="5566"/>
    <cellStyle name="Migliaia [0] 39 2 5" xfId="4643"/>
    <cellStyle name="Migliaia [0] 39 3" xfId="595"/>
    <cellStyle name="Migliaia [0] 39 3 2" xfId="5568"/>
    <cellStyle name="Migliaia [0] 39 3 3" xfId="4645"/>
    <cellStyle name="Migliaia [0] 39 4" xfId="2971"/>
    <cellStyle name="Migliaia [0] 39 5" xfId="5565"/>
    <cellStyle name="Migliaia [0] 39 6" xfId="4642"/>
    <cellStyle name="Migliaia [0] 4" xfId="596"/>
    <cellStyle name="Migliaia [0] 4 2" xfId="597"/>
    <cellStyle name="Migliaia [0] 4 2 2" xfId="598"/>
    <cellStyle name="Migliaia [0] 4 2 2 2" xfId="5571"/>
    <cellStyle name="Migliaia [0] 4 2 2 3" xfId="4648"/>
    <cellStyle name="Migliaia [0] 4 2 3" xfId="2972"/>
    <cellStyle name="Migliaia [0] 4 2 4" xfId="5570"/>
    <cellStyle name="Migliaia [0] 4 2 5" xfId="4647"/>
    <cellStyle name="Migliaia [0] 4 3" xfId="599"/>
    <cellStyle name="Migliaia [0] 4 3 2" xfId="5572"/>
    <cellStyle name="Migliaia [0] 4 3 3" xfId="4649"/>
    <cellStyle name="Migliaia [0] 4 4" xfId="2973"/>
    <cellStyle name="Migliaia [0] 4 5" xfId="5569"/>
    <cellStyle name="Migliaia [0] 4 6" xfId="4646"/>
    <cellStyle name="Migliaia [0] 40" xfId="600"/>
    <cellStyle name="Migliaia [0] 40 2" xfId="601"/>
    <cellStyle name="Migliaia [0] 40 2 2" xfId="602"/>
    <cellStyle name="Migliaia [0] 40 2 2 2" xfId="5575"/>
    <cellStyle name="Migliaia [0] 40 2 2 3" xfId="4652"/>
    <cellStyle name="Migliaia [0] 40 2 3" xfId="2974"/>
    <cellStyle name="Migliaia [0] 40 2 4" xfId="5574"/>
    <cellStyle name="Migliaia [0] 40 2 5" xfId="4651"/>
    <cellStyle name="Migliaia [0] 40 3" xfId="603"/>
    <cellStyle name="Migliaia [0] 40 3 2" xfId="5576"/>
    <cellStyle name="Migliaia [0] 40 3 3" xfId="4653"/>
    <cellStyle name="Migliaia [0] 40 4" xfId="2975"/>
    <cellStyle name="Migliaia [0] 40 5" xfId="5573"/>
    <cellStyle name="Migliaia [0] 40 6" xfId="4650"/>
    <cellStyle name="Migliaia [0] 41" xfId="604"/>
    <cellStyle name="Migliaia [0] 41 2" xfId="605"/>
    <cellStyle name="Migliaia [0] 41 2 2" xfId="606"/>
    <cellStyle name="Migliaia [0] 41 2 2 2" xfId="5579"/>
    <cellStyle name="Migliaia [0] 41 2 2 3" xfId="4656"/>
    <cellStyle name="Migliaia [0] 41 2 3" xfId="2976"/>
    <cellStyle name="Migliaia [0] 41 2 4" xfId="5578"/>
    <cellStyle name="Migliaia [0] 41 2 5" xfId="4655"/>
    <cellStyle name="Migliaia [0] 41 3" xfId="607"/>
    <cellStyle name="Migliaia [0] 41 3 2" xfId="5580"/>
    <cellStyle name="Migliaia [0] 41 3 3" xfId="4657"/>
    <cellStyle name="Migliaia [0] 41 4" xfId="2977"/>
    <cellStyle name="Migliaia [0] 41 5" xfId="5577"/>
    <cellStyle name="Migliaia [0] 41 6" xfId="4654"/>
    <cellStyle name="Migliaia [0] 42" xfId="608"/>
    <cellStyle name="Migliaia [0] 42 2" xfId="609"/>
    <cellStyle name="Migliaia [0] 42 2 2" xfId="610"/>
    <cellStyle name="Migliaia [0] 42 2 2 2" xfId="5583"/>
    <cellStyle name="Migliaia [0] 42 2 2 3" xfId="4660"/>
    <cellStyle name="Migliaia [0] 42 2 3" xfId="2978"/>
    <cellStyle name="Migliaia [0] 42 2 4" xfId="5582"/>
    <cellStyle name="Migliaia [0] 42 2 5" xfId="4659"/>
    <cellStyle name="Migliaia [0] 42 3" xfId="611"/>
    <cellStyle name="Migliaia [0] 42 3 2" xfId="5584"/>
    <cellStyle name="Migliaia [0] 42 3 3" xfId="4661"/>
    <cellStyle name="Migliaia [0] 42 4" xfId="2979"/>
    <cellStyle name="Migliaia [0] 42 5" xfId="5581"/>
    <cellStyle name="Migliaia [0] 42 6" xfId="4658"/>
    <cellStyle name="Migliaia [0] 43" xfId="612"/>
    <cellStyle name="Migliaia [0] 43 2" xfId="613"/>
    <cellStyle name="Migliaia [0] 43 2 2" xfId="614"/>
    <cellStyle name="Migliaia [0] 43 2 2 2" xfId="5587"/>
    <cellStyle name="Migliaia [0] 43 2 2 3" xfId="4664"/>
    <cellStyle name="Migliaia [0] 43 2 3" xfId="2980"/>
    <cellStyle name="Migliaia [0] 43 2 4" xfId="5586"/>
    <cellStyle name="Migliaia [0] 43 2 5" xfId="4663"/>
    <cellStyle name="Migliaia [0] 43 3" xfId="615"/>
    <cellStyle name="Migliaia [0] 43 3 2" xfId="5588"/>
    <cellStyle name="Migliaia [0] 43 3 3" xfId="4665"/>
    <cellStyle name="Migliaia [0] 43 4" xfId="2981"/>
    <cellStyle name="Migliaia [0] 43 5" xfId="5585"/>
    <cellStyle name="Migliaia [0] 43 6" xfId="4662"/>
    <cellStyle name="Migliaia [0] 44" xfId="616"/>
    <cellStyle name="Migliaia [0] 44 2" xfId="617"/>
    <cellStyle name="Migliaia [0] 44 2 2" xfId="618"/>
    <cellStyle name="Migliaia [0] 44 2 2 2" xfId="5591"/>
    <cellStyle name="Migliaia [0] 44 2 2 3" xfId="4668"/>
    <cellStyle name="Migliaia [0] 44 2 3" xfId="2982"/>
    <cellStyle name="Migliaia [0] 44 2 4" xfId="5590"/>
    <cellStyle name="Migliaia [0] 44 2 5" xfId="4667"/>
    <cellStyle name="Migliaia [0] 44 3" xfId="619"/>
    <cellStyle name="Migliaia [0] 44 3 2" xfId="5592"/>
    <cellStyle name="Migliaia [0] 44 3 3" xfId="4669"/>
    <cellStyle name="Migliaia [0] 44 4" xfId="2983"/>
    <cellStyle name="Migliaia [0] 44 5" xfId="5589"/>
    <cellStyle name="Migliaia [0] 44 6" xfId="4666"/>
    <cellStyle name="Migliaia [0] 45" xfId="620"/>
    <cellStyle name="Migliaia [0] 45 2" xfId="621"/>
    <cellStyle name="Migliaia [0] 45 2 2" xfId="622"/>
    <cellStyle name="Migliaia [0] 45 2 2 2" xfId="5595"/>
    <cellStyle name="Migliaia [0] 45 2 2 3" xfId="4672"/>
    <cellStyle name="Migliaia [0] 45 2 3" xfId="2984"/>
    <cellStyle name="Migliaia [0] 45 2 4" xfId="5594"/>
    <cellStyle name="Migliaia [0] 45 2 5" xfId="4671"/>
    <cellStyle name="Migliaia [0] 45 3" xfId="623"/>
    <cellStyle name="Migliaia [0] 45 3 2" xfId="5596"/>
    <cellStyle name="Migliaia [0] 45 3 3" xfId="4673"/>
    <cellStyle name="Migliaia [0] 45 4" xfId="2985"/>
    <cellStyle name="Migliaia [0] 45 5" xfId="5593"/>
    <cellStyle name="Migliaia [0] 45 6" xfId="4670"/>
    <cellStyle name="Migliaia [0] 46" xfId="624"/>
    <cellStyle name="Migliaia [0] 46 2" xfId="625"/>
    <cellStyle name="Migliaia [0] 46 2 2" xfId="626"/>
    <cellStyle name="Migliaia [0] 46 2 2 2" xfId="5599"/>
    <cellStyle name="Migliaia [0] 46 2 2 3" xfId="4676"/>
    <cellStyle name="Migliaia [0] 46 2 3" xfId="2986"/>
    <cellStyle name="Migliaia [0] 46 2 4" xfId="5598"/>
    <cellStyle name="Migliaia [0] 46 2 5" xfId="4675"/>
    <cellStyle name="Migliaia [0] 46 3" xfId="627"/>
    <cellStyle name="Migliaia [0] 46 3 2" xfId="5600"/>
    <cellStyle name="Migliaia [0] 46 3 3" xfId="4677"/>
    <cellStyle name="Migliaia [0] 46 4" xfId="2987"/>
    <cellStyle name="Migliaia [0] 46 5" xfId="5597"/>
    <cellStyle name="Migliaia [0] 46 6" xfId="4674"/>
    <cellStyle name="Migliaia [0] 47" xfId="628"/>
    <cellStyle name="Migliaia [0] 47 2" xfId="629"/>
    <cellStyle name="Migliaia [0] 47 2 2" xfId="630"/>
    <cellStyle name="Migliaia [0] 47 2 2 2" xfId="5603"/>
    <cellStyle name="Migliaia [0] 47 2 2 3" xfId="4680"/>
    <cellStyle name="Migliaia [0] 47 2 3" xfId="2988"/>
    <cellStyle name="Migliaia [0] 47 2 4" xfId="5602"/>
    <cellStyle name="Migliaia [0] 47 2 5" xfId="4679"/>
    <cellStyle name="Migliaia [0] 47 3" xfId="631"/>
    <cellStyle name="Migliaia [0] 47 3 2" xfId="5604"/>
    <cellStyle name="Migliaia [0] 47 3 3" xfId="4681"/>
    <cellStyle name="Migliaia [0] 47 4" xfId="2989"/>
    <cellStyle name="Migliaia [0] 47 5" xfId="5601"/>
    <cellStyle name="Migliaia [0] 47 6" xfId="4678"/>
    <cellStyle name="Migliaia [0] 48" xfId="632"/>
    <cellStyle name="Migliaia [0] 48 2" xfId="633"/>
    <cellStyle name="Migliaia [0] 48 2 2" xfId="634"/>
    <cellStyle name="Migliaia [0] 48 2 2 2" xfId="5607"/>
    <cellStyle name="Migliaia [0] 48 2 2 3" xfId="4684"/>
    <cellStyle name="Migliaia [0] 48 2 3" xfId="2990"/>
    <cellStyle name="Migliaia [0] 48 2 4" xfId="5606"/>
    <cellStyle name="Migliaia [0] 48 2 5" xfId="4683"/>
    <cellStyle name="Migliaia [0] 48 3" xfId="635"/>
    <cellStyle name="Migliaia [0] 48 3 2" xfId="5608"/>
    <cellStyle name="Migliaia [0] 48 3 3" xfId="4685"/>
    <cellStyle name="Migliaia [0] 48 4" xfId="2991"/>
    <cellStyle name="Migliaia [0] 48 5" xfId="5605"/>
    <cellStyle name="Migliaia [0] 48 6" xfId="4682"/>
    <cellStyle name="Migliaia [0] 49" xfId="636"/>
    <cellStyle name="Migliaia [0] 49 2" xfId="637"/>
    <cellStyle name="Migliaia [0] 49 2 2" xfId="638"/>
    <cellStyle name="Migliaia [0] 49 2 2 2" xfId="5611"/>
    <cellStyle name="Migliaia [0] 49 2 2 3" xfId="4688"/>
    <cellStyle name="Migliaia [0] 49 2 3" xfId="2992"/>
    <cellStyle name="Migliaia [0] 49 2 4" xfId="5610"/>
    <cellStyle name="Migliaia [0] 49 2 5" xfId="4687"/>
    <cellStyle name="Migliaia [0] 49 3" xfId="639"/>
    <cellStyle name="Migliaia [0] 49 3 2" xfId="5612"/>
    <cellStyle name="Migliaia [0] 49 3 3" xfId="4689"/>
    <cellStyle name="Migliaia [0] 49 4" xfId="2993"/>
    <cellStyle name="Migliaia [0] 49 5" xfId="5609"/>
    <cellStyle name="Migliaia [0] 49 6" xfId="4686"/>
    <cellStyle name="Migliaia [0] 5" xfId="640"/>
    <cellStyle name="Migliaia [0] 5 2" xfId="641"/>
    <cellStyle name="Migliaia [0] 5 2 2" xfId="642"/>
    <cellStyle name="Migliaia [0] 5 2 2 2" xfId="5615"/>
    <cellStyle name="Migliaia [0] 5 2 2 3" xfId="4692"/>
    <cellStyle name="Migliaia [0] 5 2 3" xfId="2994"/>
    <cellStyle name="Migliaia [0] 5 2 4" xfId="5614"/>
    <cellStyle name="Migliaia [0] 5 2 5" xfId="4691"/>
    <cellStyle name="Migliaia [0] 5 3" xfId="643"/>
    <cellStyle name="Migliaia [0] 5 3 2" xfId="5616"/>
    <cellStyle name="Migliaia [0] 5 3 3" xfId="4693"/>
    <cellStyle name="Migliaia [0] 5 4" xfId="2995"/>
    <cellStyle name="Migliaia [0] 5 5" xfId="5613"/>
    <cellStyle name="Migliaia [0] 5 6" xfId="4690"/>
    <cellStyle name="Migliaia [0] 50" xfId="644"/>
    <cellStyle name="Migliaia [0] 50 2" xfId="645"/>
    <cellStyle name="Migliaia [0] 50 2 2" xfId="646"/>
    <cellStyle name="Migliaia [0] 50 2 2 2" xfId="5619"/>
    <cellStyle name="Migliaia [0] 50 2 2 3" xfId="4696"/>
    <cellStyle name="Migliaia [0] 50 2 3" xfId="2996"/>
    <cellStyle name="Migliaia [0] 50 2 4" xfId="5618"/>
    <cellStyle name="Migliaia [0] 50 2 5" xfId="4695"/>
    <cellStyle name="Migliaia [0] 50 3" xfId="647"/>
    <cellStyle name="Migliaia [0] 50 3 2" xfId="5620"/>
    <cellStyle name="Migliaia [0] 50 3 3" xfId="4697"/>
    <cellStyle name="Migliaia [0] 50 4" xfId="2997"/>
    <cellStyle name="Migliaia [0] 50 5" xfId="5617"/>
    <cellStyle name="Migliaia [0] 50 6" xfId="4694"/>
    <cellStyle name="Migliaia [0] 51" xfId="648"/>
    <cellStyle name="Migliaia [0] 51 2" xfId="649"/>
    <cellStyle name="Migliaia [0] 51 2 2" xfId="650"/>
    <cellStyle name="Migliaia [0] 51 2 2 2" xfId="5623"/>
    <cellStyle name="Migliaia [0] 51 2 2 3" xfId="4700"/>
    <cellStyle name="Migliaia [0] 51 2 3" xfId="2998"/>
    <cellStyle name="Migliaia [0] 51 2 4" xfId="5622"/>
    <cellStyle name="Migliaia [0] 51 2 5" xfId="4699"/>
    <cellStyle name="Migliaia [0] 51 3" xfId="651"/>
    <cellStyle name="Migliaia [0] 51 3 2" xfId="5624"/>
    <cellStyle name="Migliaia [0] 51 3 3" xfId="4701"/>
    <cellStyle name="Migliaia [0] 51 4" xfId="2999"/>
    <cellStyle name="Migliaia [0] 51 5" xfId="5621"/>
    <cellStyle name="Migliaia [0] 51 6" xfId="4698"/>
    <cellStyle name="Migliaia [0] 52" xfId="652"/>
    <cellStyle name="Migliaia [0] 52 2" xfId="653"/>
    <cellStyle name="Migliaia [0] 52 2 2" xfId="654"/>
    <cellStyle name="Migliaia [0] 52 2 2 2" xfId="5627"/>
    <cellStyle name="Migliaia [0] 52 2 2 3" xfId="4704"/>
    <cellStyle name="Migliaia [0] 52 2 3" xfId="3000"/>
    <cellStyle name="Migliaia [0] 52 2 4" xfId="5626"/>
    <cellStyle name="Migliaia [0] 52 2 5" xfId="4703"/>
    <cellStyle name="Migliaia [0] 52 3" xfId="655"/>
    <cellStyle name="Migliaia [0] 52 3 2" xfId="5628"/>
    <cellStyle name="Migliaia [0] 52 3 3" xfId="4705"/>
    <cellStyle name="Migliaia [0] 52 4" xfId="3001"/>
    <cellStyle name="Migliaia [0] 52 5" xfId="5625"/>
    <cellStyle name="Migliaia [0] 52 6" xfId="4702"/>
    <cellStyle name="Migliaia [0] 53" xfId="656"/>
    <cellStyle name="Migliaia [0] 53 2" xfId="657"/>
    <cellStyle name="Migliaia [0] 53 2 2" xfId="658"/>
    <cellStyle name="Migliaia [0] 53 2 2 2" xfId="5631"/>
    <cellStyle name="Migliaia [0] 53 2 2 3" xfId="4708"/>
    <cellStyle name="Migliaia [0] 53 2 3" xfId="3002"/>
    <cellStyle name="Migliaia [0] 53 2 4" xfId="5630"/>
    <cellStyle name="Migliaia [0] 53 2 5" xfId="4707"/>
    <cellStyle name="Migliaia [0] 53 3" xfId="659"/>
    <cellStyle name="Migliaia [0] 53 3 2" xfId="5632"/>
    <cellStyle name="Migliaia [0] 53 3 3" xfId="4709"/>
    <cellStyle name="Migliaia [0] 53 4" xfId="3003"/>
    <cellStyle name="Migliaia [0] 53 5" xfId="5629"/>
    <cellStyle name="Migliaia [0] 53 6" xfId="4706"/>
    <cellStyle name="Migliaia [0] 54" xfId="660"/>
    <cellStyle name="Migliaia [0] 54 2" xfId="661"/>
    <cellStyle name="Migliaia [0] 54 2 2" xfId="662"/>
    <cellStyle name="Migliaia [0] 54 2 2 2" xfId="5635"/>
    <cellStyle name="Migliaia [0] 54 2 2 3" xfId="4712"/>
    <cellStyle name="Migliaia [0] 54 2 3" xfId="3004"/>
    <cellStyle name="Migliaia [0] 54 2 4" xfId="5634"/>
    <cellStyle name="Migliaia [0] 54 2 5" xfId="4711"/>
    <cellStyle name="Migliaia [0] 54 3" xfId="663"/>
    <cellStyle name="Migliaia [0] 54 3 2" xfId="5636"/>
    <cellStyle name="Migliaia [0] 54 3 3" xfId="4713"/>
    <cellStyle name="Migliaia [0] 54 4" xfId="3005"/>
    <cellStyle name="Migliaia [0] 54 5" xfId="5633"/>
    <cellStyle name="Migliaia [0] 54 6" xfId="4710"/>
    <cellStyle name="Migliaia [0] 55" xfId="664"/>
    <cellStyle name="Migliaia [0] 55 2" xfId="665"/>
    <cellStyle name="Migliaia [0] 55 2 2" xfId="666"/>
    <cellStyle name="Migliaia [0] 55 2 2 2" xfId="5639"/>
    <cellStyle name="Migliaia [0] 55 2 2 3" xfId="4716"/>
    <cellStyle name="Migliaia [0] 55 2 3" xfId="3006"/>
    <cellStyle name="Migliaia [0] 55 2 4" xfId="5638"/>
    <cellStyle name="Migliaia [0] 55 2 5" xfId="4715"/>
    <cellStyle name="Migliaia [0] 55 3" xfId="667"/>
    <cellStyle name="Migliaia [0] 55 3 2" xfId="5640"/>
    <cellStyle name="Migliaia [0] 55 3 3" xfId="4717"/>
    <cellStyle name="Migliaia [0] 55 4" xfId="3007"/>
    <cellStyle name="Migliaia [0] 55 5" xfId="5637"/>
    <cellStyle name="Migliaia [0] 55 6" xfId="4714"/>
    <cellStyle name="Migliaia [0] 56" xfId="668"/>
    <cellStyle name="Migliaia [0] 56 2" xfId="669"/>
    <cellStyle name="Migliaia [0] 56 2 2" xfId="670"/>
    <cellStyle name="Migliaia [0] 56 2 2 2" xfId="5643"/>
    <cellStyle name="Migliaia [0] 56 2 2 3" xfId="4720"/>
    <cellStyle name="Migliaia [0] 56 2 3" xfId="3008"/>
    <cellStyle name="Migliaia [0] 56 2 4" xfId="5642"/>
    <cellStyle name="Migliaia [0] 56 2 5" xfId="4719"/>
    <cellStyle name="Migliaia [0] 56 3" xfId="671"/>
    <cellStyle name="Migliaia [0] 56 3 2" xfId="5644"/>
    <cellStyle name="Migliaia [0] 56 3 3" xfId="4721"/>
    <cellStyle name="Migliaia [0] 56 4" xfId="3009"/>
    <cellStyle name="Migliaia [0] 56 5" xfId="5641"/>
    <cellStyle name="Migliaia [0] 56 6" xfId="4718"/>
    <cellStyle name="Migliaia [0] 57" xfId="672"/>
    <cellStyle name="Migliaia [0] 57 2" xfId="673"/>
    <cellStyle name="Migliaia [0] 57 2 2" xfId="674"/>
    <cellStyle name="Migliaia [0] 57 2 2 2" xfId="5647"/>
    <cellStyle name="Migliaia [0] 57 2 2 3" xfId="4724"/>
    <cellStyle name="Migliaia [0] 57 2 3" xfId="3010"/>
    <cellStyle name="Migliaia [0] 57 2 4" xfId="5646"/>
    <cellStyle name="Migliaia [0] 57 2 5" xfId="4723"/>
    <cellStyle name="Migliaia [0] 57 3" xfId="675"/>
    <cellStyle name="Migliaia [0] 57 3 2" xfId="5648"/>
    <cellStyle name="Migliaia [0] 57 3 3" xfId="4725"/>
    <cellStyle name="Migliaia [0] 57 4" xfId="3011"/>
    <cellStyle name="Migliaia [0] 57 5" xfId="5645"/>
    <cellStyle name="Migliaia [0] 57 6" xfId="4722"/>
    <cellStyle name="Migliaia [0] 58" xfId="676"/>
    <cellStyle name="Migliaia [0] 58 2" xfId="677"/>
    <cellStyle name="Migliaia [0] 58 2 2" xfId="678"/>
    <cellStyle name="Migliaia [0] 58 2 2 2" xfId="5651"/>
    <cellStyle name="Migliaia [0] 58 2 2 3" xfId="4728"/>
    <cellStyle name="Migliaia [0] 58 2 3" xfId="3012"/>
    <cellStyle name="Migliaia [0] 58 2 4" xfId="5650"/>
    <cellStyle name="Migliaia [0] 58 2 5" xfId="4727"/>
    <cellStyle name="Migliaia [0] 58 3" xfId="679"/>
    <cellStyle name="Migliaia [0] 58 3 2" xfId="5652"/>
    <cellStyle name="Migliaia [0] 58 3 3" xfId="4729"/>
    <cellStyle name="Migliaia [0] 58 4" xfId="3013"/>
    <cellStyle name="Migliaia [0] 58 5" xfId="5649"/>
    <cellStyle name="Migliaia [0] 58 6" xfId="4726"/>
    <cellStyle name="Migliaia [0] 59" xfId="680"/>
    <cellStyle name="Migliaia [0] 59 2" xfId="681"/>
    <cellStyle name="Migliaia [0] 59 2 2" xfId="682"/>
    <cellStyle name="Migliaia [0] 59 2 2 2" xfId="5655"/>
    <cellStyle name="Migliaia [0] 59 2 2 3" xfId="4732"/>
    <cellStyle name="Migliaia [0] 59 2 3" xfId="3014"/>
    <cellStyle name="Migliaia [0] 59 2 4" xfId="5654"/>
    <cellStyle name="Migliaia [0] 59 2 5" xfId="4731"/>
    <cellStyle name="Migliaia [0] 59 3" xfId="683"/>
    <cellStyle name="Migliaia [0] 59 3 2" xfId="5656"/>
    <cellStyle name="Migliaia [0] 59 3 3" xfId="4733"/>
    <cellStyle name="Migliaia [0] 59 4" xfId="3015"/>
    <cellStyle name="Migliaia [0] 59 5" xfId="5653"/>
    <cellStyle name="Migliaia [0] 59 6" xfId="4730"/>
    <cellStyle name="Migliaia [0] 6" xfId="684"/>
    <cellStyle name="Migliaia [0] 6 2" xfId="685"/>
    <cellStyle name="Migliaia [0] 6 2 2" xfId="686"/>
    <cellStyle name="Migliaia [0] 6 2 2 2" xfId="5659"/>
    <cellStyle name="Migliaia [0] 6 2 2 3" xfId="4736"/>
    <cellStyle name="Migliaia [0] 6 2 3" xfId="3016"/>
    <cellStyle name="Migliaia [0] 6 2 4" xfId="5658"/>
    <cellStyle name="Migliaia [0] 6 2 5" xfId="4735"/>
    <cellStyle name="Migliaia [0] 6 3" xfId="687"/>
    <cellStyle name="Migliaia [0] 6 3 2" xfId="5660"/>
    <cellStyle name="Migliaia [0] 6 3 3" xfId="4737"/>
    <cellStyle name="Migliaia [0] 6 4" xfId="3017"/>
    <cellStyle name="Migliaia [0] 6 5" xfId="5657"/>
    <cellStyle name="Migliaia [0] 6 6" xfId="4734"/>
    <cellStyle name="Migliaia [0] 7" xfId="688"/>
    <cellStyle name="Migliaia [0] 7 2" xfId="689"/>
    <cellStyle name="Migliaia [0] 7 2 2" xfId="690"/>
    <cellStyle name="Migliaia [0] 7 2 2 2" xfId="5663"/>
    <cellStyle name="Migliaia [0] 7 2 2 3" xfId="4740"/>
    <cellStyle name="Migliaia [0] 7 2 3" xfId="3018"/>
    <cellStyle name="Migliaia [0] 7 2 4" xfId="5662"/>
    <cellStyle name="Migliaia [0] 7 2 5" xfId="4739"/>
    <cellStyle name="Migliaia [0] 7 3" xfId="691"/>
    <cellStyle name="Migliaia [0] 7 3 2" xfId="5664"/>
    <cellStyle name="Migliaia [0] 7 3 3" xfId="4741"/>
    <cellStyle name="Migliaia [0] 7 4" xfId="3019"/>
    <cellStyle name="Migliaia [0] 7 5" xfId="5661"/>
    <cellStyle name="Migliaia [0] 7 6" xfId="4738"/>
    <cellStyle name="Migliaia [0] 8" xfId="692"/>
    <cellStyle name="Migliaia [0] 8 2" xfId="693"/>
    <cellStyle name="Migliaia [0] 8 2 2" xfId="694"/>
    <cellStyle name="Migliaia [0] 8 2 2 2" xfId="5667"/>
    <cellStyle name="Migliaia [0] 8 2 2 3" xfId="4744"/>
    <cellStyle name="Migliaia [0] 8 2 3" xfId="3020"/>
    <cellStyle name="Migliaia [0] 8 2 4" xfId="5666"/>
    <cellStyle name="Migliaia [0] 8 2 5" xfId="4743"/>
    <cellStyle name="Migliaia [0] 8 3" xfId="695"/>
    <cellStyle name="Migliaia [0] 8 3 2" xfId="5668"/>
    <cellStyle name="Migliaia [0] 8 3 3" xfId="4745"/>
    <cellStyle name="Migliaia [0] 8 4" xfId="3021"/>
    <cellStyle name="Migliaia [0] 8 5" xfId="5665"/>
    <cellStyle name="Migliaia [0] 8 6" xfId="4742"/>
    <cellStyle name="Migliaia [0] 9" xfId="696"/>
    <cellStyle name="Migliaia [0] 9 2" xfId="697"/>
    <cellStyle name="Migliaia [0] 9 2 2" xfId="698"/>
    <cellStyle name="Migliaia [0] 9 2 2 2" xfId="5671"/>
    <cellStyle name="Migliaia [0] 9 2 2 3" xfId="4748"/>
    <cellStyle name="Migliaia [0] 9 2 3" xfId="3022"/>
    <cellStyle name="Migliaia [0] 9 2 4" xfId="5670"/>
    <cellStyle name="Migliaia [0] 9 2 5" xfId="4747"/>
    <cellStyle name="Migliaia [0] 9 3" xfId="699"/>
    <cellStyle name="Migliaia [0] 9 3 2" xfId="5672"/>
    <cellStyle name="Migliaia [0] 9 3 3" xfId="4749"/>
    <cellStyle name="Migliaia [0] 9 4" xfId="3023"/>
    <cellStyle name="Migliaia [0] 9 5" xfId="5669"/>
    <cellStyle name="Migliaia [0] 9 6" xfId="4746"/>
    <cellStyle name="Migliaia 10" xfId="700"/>
    <cellStyle name="Migliaia 10 2" xfId="701"/>
    <cellStyle name="Migliaia 10 2 2" xfId="702"/>
    <cellStyle name="Migliaia 10 2 2 2" xfId="3024"/>
    <cellStyle name="Migliaia 10 2 2 3" xfId="5675"/>
    <cellStyle name="Migliaia 10 2 2 4" xfId="4752"/>
    <cellStyle name="Migliaia 10 2 3" xfId="3025"/>
    <cellStyle name="Migliaia 10 2 4" xfId="5674"/>
    <cellStyle name="Migliaia 10 2 5" xfId="4751"/>
    <cellStyle name="Migliaia 10 3" xfId="703"/>
    <cellStyle name="Migliaia 10 3 2" xfId="704"/>
    <cellStyle name="Migliaia 10 3 2 2" xfId="705"/>
    <cellStyle name="Migliaia 10 3 2 2 2" xfId="5678"/>
    <cellStyle name="Migliaia 10 3 2 2 3" xfId="4755"/>
    <cellStyle name="Migliaia 10 3 2 3" xfId="3026"/>
    <cellStyle name="Migliaia 10 3 2 4" xfId="5677"/>
    <cellStyle name="Migliaia 10 3 2 5" xfId="4754"/>
    <cellStyle name="Migliaia 10 3 3" xfId="3027"/>
    <cellStyle name="Migliaia 10 3 3 2" xfId="3028"/>
    <cellStyle name="Migliaia 10 3 4" xfId="3029"/>
    <cellStyle name="Migliaia 10 3 5" xfId="3030"/>
    <cellStyle name="Migliaia 10 3 6" xfId="5676"/>
    <cellStyle name="Migliaia 10 3 7" xfId="4753"/>
    <cellStyle name="Migliaia 10 4" xfId="706"/>
    <cellStyle name="Migliaia 10 4 2" xfId="707"/>
    <cellStyle name="Migliaia 10 4 2 2" xfId="3031"/>
    <cellStyle name="Migliaia 10 4 2 3" xfId="3032"/>
    <cellStyle name="Migliaia 10 4 2 4" xfId="5680"/>
    <cellStyle name="Migliaia 10 4 2 5" xfId="4757"/>
    <cellStyle name="Migliaia 10 4 3" xfId="3033"/>
    <cellStyle name="Migliaia 10 4 4" xfId="3034"/>
    <cellStyle name="Migliaia 10 4 5" xfId="5679"/>
    <cellStyle name="Migliaia 10 4 6" xfId="4756"/>
    <cellStyle name="Migliaia 10 5" xfId="708"/>
    <cellStyle name="Migliaia 10 5 2" xfId="3035"/>
    <cellStyle name="Migliaia 10 5 3" xfId="5681"/>
    <cellStyle name="Migliaia 10 5 4" xfId="4758"/>
    <cellStyle name="Migliaia 10 6" xfId="3036"/>
    <cellStyle name="Migliaia 10 7" xfId="5673"/>
    <cellStyle name="Migliaia 10 8" xfId="4750"/>
    <cellStyle name="Migliaia 11" xfId="709"/>
    <cellStyle name="Migliaia 11 2" xfId="710"/>
    <cellStyle name="Migliaia 11 2 2" xfId="711"/>
    <cellStyle name="Migliaia 11 2 2 2" xfId="3037"/>
    <cellStyle name="Migliaia 11 2 2 3" xfId="5684"/>
    <cellStyle name="Migliaia 11 2 2 4" xfId="4761"/>
    <cellStyle name="Migliaia 11 2 3" xfId="3038"/>
    <cellStyle name="Migliaia 11 2 4" xfId="5683"/>
    <cellStyle name="Migliaia 11 2 5" xfId="4760"/>
    <cellStyle name="Migliaia 11 3" xfId="712"/>
    <cellStyle name="Migliaia 11 3 2" xfId="713"/>
    <cellStyle name="Migliaia 11 3 2 2" xfId="714"/>
    <cellStyle name="Migliaia 11 3 2 2 2" xfId="5687"/>
    <cellStyle name="Migliaia 11 3 2 2 3" xfId="4764"/>
    <cellStyle name="Migliaia 11 3 2 3" xfId="3039"/>
    <cellStyle name="Migliaia 11 3 2 4" xfId="5686"/>
    <cellStyle name="Migliaia 11 3 2 5" xfId="4763"/>
    <cellStyle name="Migliaia 11 3 3" xfId="3040"/>
    <cellStyle name="Migliaia 11 3 3 2" xfId="3041"/>
    <cellStyle name="Migliaia 11 3 4" xfId="3042"/>
    <cellStyle name="Migliaia 11 3 5" xfId="3043"/>
    <cellStyle name="Migliaia 11 3 6" xfId="5685"/>
    <cellStyle name="Migliaia 11 3 7" xfId="4762"/>
    <cellStyle name="Migliaia 11 4" xfId="715"/>
    <cellStyle name="Migliaia 11 4 2" xfId="716"/>
    <cellStyle name="Migliaia 11 4 2 2" xfId="3044"/>
    <cellStyle name="Migliaia 11 4 2 3" xfId="3045"/>
    <cellStyle name="Migliaia 11 4 2 4" xfId="5689"/>
    <cellStyle name="Migliaia 11 4 2 5" xfId="4766"/>
    <cellStyle name="Migliaia 11 4 3" xfId="3046"/>
    <cellStyle name="Migliaia 11 4 4" xfId="3047"/>
    <cellStyle name="Migliaia 11 4 5" xfId="5688"/>
    <cellStyle name="Migliaia 11 4 6" xfId="4765"/>
    <cellStyle name="Migliaia 11 5" xfId="717"/>
    <cellStyle name="Migliaia 11 5 2" xfId="3048"/>
    <cellStyle name="Migliaia 11 5 3" xfId="5690"/>
    <cellStyle name="Migliaia 11 5 4" xfId="4767"/>
    <cellStyle name="Migliaia 11 6" xfId="3049"/>
    <cellStyle name="Migliaia 11 7" xfId="5682"/>
    <cellStyle name="Migliaia 11 8" xfId="4759"/>
    <cellStyle name="Migliaia 12" xfId="718"/>
    <cellStyle name="Migliaia 12 2" xfId="719"/>
    <cellStyle name="Migliaia 12 2 2" xfId="720"/>
    <cellStyle name="Migliaia 12 2 2 2" xfId="3050"/>
    <cellStyle name="Migliaia 12 2 2 3" xfId="5693"/>
    <cellStyle name="Migliaia 12 2 2 4" xfId="4770"/>
    <cellStyle name="Migliaia 12 2 3" xfId="3051"/>
    <cellStyle name="Migliaia 12 2 4" xfId="5692"/>
    <cellStyle name="Migliaia 12 2 5" xfId="4769"/>
    <cellStyle name="Migliaia 12 3" xfId="721"/>
    <cellStyle name="Migliaia 12 3 2" xfId="722"/>
    <cellStyle name="Migliaia 12 3 2 2" xfId="723"/>
    <cellStyle name="Migliaia 12 3 2 2 2" xfId="5696"/>
    <cellStyle name="Migliaia 12 3 2 2 3" xfId="4773"/>
    <cellStyle name="Migliaia 12 3 2 3" xfId="3052"/>
    <cellStyle name="Migliaia 12 3 2 4" xfId="5695"/>
    <cellStyle name="Migliaia 12 3 2 5" xfId="4772"/>
    <cellStyle name="Migliaia 12 3 3" xfId="3053"/>
    <cellStyle name="Migliaia 12 3 3 2" xfId="3054"/>
    <cellStyle name="Migliaia 12 3 4" xfId="3055"/>
    <cellStyle name="Migliaia 12 3 5" xfId="3056"/>
    <cellStyle name="Migliaia 12 3 6" xfId="5694"/>
    <cellStyle name="Migliaia 12 3 7" xfId="4771"/>
    <cellStyle name="Migliaia 12 4" xfId="724"/>
    <cellStyle name="Migliaia 12 4 2" xfId="725"/>
    <cellStyle name="Migliaia 12 4 2 2" xfId="3057"/>
    <cellStyle name="Migliaia 12 4 2 3" xfId="3058"/>
    <cellStyle name="Migliaia 12 4 2 4" xfId="5698"/>
    <cellStyle name="Migliaia 12 4 2 5" xfId="4775"/>
    <cellStyle name="Migliaia 12 4 3" xfId="3059"/>
    <cellStyle name="Migliaia 12 4 4" xfId="3060"/>
    <cellStyle name="Migliaia 12 4 5" xfId="5697"/>
    <cellStyle name="Migliaia 12 4 6" xfId="4774"/>
    <cellStyle name="Migliaia 12 5" xfId="726"/>
    <cellStyle name="Migliaia 12 5 2" xfId="3061"/>
    <cellStyle name="Migliaia 12 5 3" xfId="5699"/>
    <cellStyle name="Migliaia 12 5 4" xfId="4776"/>
    <cellStyle name="Migliaia 12 6" xfId="3062"/>
    <cellStyle name="Migliaia 12 7" xfId="5691"/>
    <cellStyle name="Migliaia 12 8" xfId="4768"/>
    <cellStyle name="Migliaia 13" xfId="727"/>
    <cellStyle name="Migliaia 13 2" xfId="728"/>
    <cellStyle name="Migliaia 13 2 2" xfId="729"/>
    <cellStyle name="Migliaia 13 2 2 2" xfId="3063"/>
    <cellStyle name="Migliaia 13 2 2 3" xfId="5702"/>
    <cellStyle name="Migliaia 13 2 2 4" xfId="4779"/>
    <cellStyle name="Migliaia 13 2 3" xfId="3064"/>
    <cellStyle name="Migliaia 13 2 4" xfId="5701"/>
    <cellStyle name="Migliaia 13 2 5" xfId="4778"/>
    <cellStyle name="Migliaia 13 3" xfId="730"/>
    <cellStyle name="Migliaia 13 3 2" xfId="731"/>
    <cellStyle name="Migliaia 13 3 2 2" xfId="732"/>
    <cellStyle name="Migliaia 13 3 2 2 2" xfId="5705"/>
    <cellStyle name="Migliaia 13 3 2 2 3" xfId="4782"/>
    <cellStyle name="Migliaia 13 3 2 3" xfId="3065"/>
    <cellStyle name="Migliaia 13 3 2 4" xfId="5704"/>
    <cellStyle name="Migliaia 13 3 2 5" xfId="4781"/>
    <cellStyle name="Migliaia 13 3 3" xfId="3066"/>
    <cellStyle name="Migliaia 13 3 3 2" xfId="3067"/>
    <cellStyle name="Migliaia 13 3 4" xfId="3068"/>
    <cellStyle name="Migliaia 13 3 5" xfId="3069"/>
    <cellStyle name="Migliaia 13 3 6" xfId="5703"/>
    <cellStyle name="Migliaia 13 3 7" xfId="4780"/>
    <cellStyle name="Migliaia 13 4" xfId="733"/>
    <cellStyle name="Migliaia 13 4 2" xfId="734"/>
    <cellStyle name="Migliaia 13 4 2 2" xfId="3070"/>
    <cellStyle name="Migliaia 13 4 2 3" xfId="3071"/>
    <cellStyle name="Migliaia 13 4 2 4" xfId="5707"/>
    <cellStyle name="Migliaia 13 4 2 5" xfId="4784"/>
    <cellStyle name="Migliaia 13 4 3" xfId="3072"/>
    <cellStyle name="Migliaia 13 4 4" xfId="3073"/>
    <cellStyle name="Migliaia 13 4 5" xfId="5706"/>
    <cellStyle name="Migliaia 13 4 6" xfId="4783"/>
    <cellStyle name="Migliaia 13 5" xfId="735"/>
    <cellStyle name="Migliaia 13 5 2" xfId="3074"/>
    <cellStyle name="Migliaia 13 5 3" xfId="5708"/>
    <cellStyle name="Migliaia 13 5 4" xfId="4785"/>
    <cellStyle name="Migliaia 13 6" xfId="3075"/>
    <cellStyle name="Migliaia 13 7" xfId="5700"/>
    <cellStyle name="Migliaia 13 8" xfId="4777"/>
    <cellStyle name="Migliaia 14" xfId="736"/>
    <cellStyle name="Migliaia 14 2" xfId="737"/>
    <cellStyle name="Migliaia 14 2 2" xfId="738"/>
    <cellStyle name="Migliaia 14 2 2 2" xfId="3076"/>
    <cellStyle name="Migliaia 14 2 2 3" xfId="5711"/>
    <cellStyle name="Migliaia 14 2 2 4" xfId="4788"/>
    <cellStyle name="Migliaia 14 2 3" xfId="3077"/>
    <cellStyle name="Migliaia 14 2 4" xfId="5710"/>
    <cellStyle name="Migliaia 14 2 5" xfId="4787"/>
    <cellStyle name="Migliaia 14 3" xfId="739"/>
    <cellStyle name="Migliaia 14 3 2" xfId="740"/>
    <cellStyle name="Migliaia 14 3 2 2" xfId="741"/>
    <cellStyle name="Migliaia 14 3 2 2 2" xfId="5714"/>
    <cellStyle name="Migliaia 14 3 2 2 3" xfId="4791"/>
    <cellStyle name="Migliaia 14 3 2 3" xfId="3078"/>
    <cellStyle name="Migliaia 14 3 2 4" xfId="5713"/>
    <cellStyle name="Migliaia 14 3 2 5" xfId="4790"/>
    <cellStyle name="Migliaia 14 3 3" xfId="3079"/>
    <cellStyle name="Migliaia 14 3 3 2" xfId="3080"/>
    <cellStyle name="Migliaia 14 3 4" xfId="3081"/>
    <cellStyle name="Migliaia 14 3 5" xfId="3082"/>
    <cellStyle name="Migliaia 14 3 6" xfId="5712"/>
    <cellStyle name="Migliaia 14 3 7" xfId="4789"/>
    <cellStyle name="Migliaia 14 4" xfId="742"/>
    <cellStyle name="Migliaia 14 4 2" xfId="743"/>
    <cellStyle name="Migliaia 14 4 2 2" xfId="3083"/>
    <cellStyle name="Migliaia 14 4 2 3" xfId="3084"/>
    <cellStyle name="Migliaia 14 4 2 4" xfId="5716"/>
    <cellStyle name="Migliaia 14 4 2 5" xfId="4793"/>
    <cellStyle name="Migliaia 14 4 3" xfId="3085"/>
    <cellStyle name="Migliaia 14 4 4" xfId="3086"/>
    <cellStyle name="Migliaia 14 4 5" xfId="5715"/>
    <cellStyle name="Migliaia 14 4 6" xfId="4792"/>
    <cellStyle name="Migliaia 14 5" xfId="744"/>
    <cellStyle name="Migliaia 14 5 2" xfId="3087"/>
    <cellStyle name="Migliaia 14 5 3" xfId="5717"/>
    <cellStyle name="Migliaia 14 5 4" xfId="4794"/>
    <cellStyle name="Migliaia 14 6" xfId="3088"/>
    <cellStyle name="Migliaia 14 7" xfId="5709"/>
    <cellStyle name="Migliaia 14 8" xfId="4786"/>
    <cellStyle name="Migliaia 15" xfId="745"/>
    <cellStyle name="Migliaia 15 2" xfId="746"/>
    <cellStyle name="Migliaia 15 2 2" xfId="747"/>
    <cellStyle name="Migliaia 15 2 2 2" xfId="3089"/>
    <cellStyle name="Migliaia 15 2 2 3" xfId="5720"/>
    <cellStyle name="Migliaia 15 2 2 4" xfId="4797"/>
    <cellStyle name="Migliaia 15 2 3" xfId="3090"/>
    <cellStyle name="Migliaia 15 2 4" xfId="5719"/>
    <cellStyle name="Migliaia 15 2 5" xfId="4796"/>
    <cellStyle name="Migliaia 15 3" xfId="748"/>
    <cellStyle name="Migliaia 15 3 2" xfId="749"/>
    <cellStyle name="Migliaia 15 3 2 2" xfId="750"/>
    <cellStyle name="Migliaia 15 3 2 2 2" xfId="5723"/>
    <cellStyle name="Migliaia 15 3 2 2 3" xfId="4800"/>
    <cellStyle name="Migliaia 15 3 2 3" xfId="3091"/>
    <cellStyle name="Migliaia 15 3 2 4" xfId="5722"/>
    <cellStyle name="Migliaia 15 3 2 5" xfId="4799"/>
    <cellStyle name="Migliaia 15 3 3" xfId="3092"/>
    <cellStyle name="Migliaia 15 3 3 2" xfId="3093"/>
    <cellStyle name="Migliaia 15 3 4" xfId="3094"/>
    <cellStyle name="Migliaia 15 3 5" xfId="3095"/>
    <cellStyle name="Migliaia 15 3 6" xfId="5721"/>
    <cellStyle name="Migliaia 15 3 7" xfId="4798"/>
    <cellStyle name="Migliaia 15 4" xfId="751"/>
    <cellStyle name="Migliaia 15 4 2" xfId="752"/>
    <cellStyle name="Migliaia 15 4 2 2" xfId="3096"/>
    <cellStyle name="Migliaia 15 4 2 3" xfId="3097"/>
    <cellStyle name="Migliaia 15 4 2 4" xfId="5725"/>
    <cellStyle name="Migliaia 15 4 2 5" xfId="4802"/>
    <cellStyle name="Migliaia 15 4 3" xfId="3098"/>
    <cellStyle name="Migliaia 15 4 4" xfId="3099"/>
    <cellStyle name="Migliaia 15 4 5" xfId="5724"/>
    <cellStyle name="Migliaia 15 4 6" xfId="4801"/>
    <cellStyle name="Migliaia 15 5" xfId="753"/>
    <cellStyle name="Migliaia 15 5 2" xfId="3100"/>
    <cellStyle name="Migliaia 15 5 3" xfId="5726"/>
    <cellStyle name="Migliaia 15 5 4" xfId="4803"/>
    <cellStyle name="Migliaia 15 6" xfId="3101"/>
    <cellStyle name="Migliaia 15 7" xfId="5718"/>
    <cellStyle name="Migliaia 15 8" xfId="4795"/>
    <cellStyle name="Migliaia 16" xfId="754"/>
    <cellStyle name="Migliaia 16 2" xfId="755"/>
    <cellStyle name="Migliaia 16 2 2" xfId="756"/>
    <cellStyle name="Migliaia 16 2 2 2" xfId="3102"/>
    <cellStyle name="Migliaia 16 2 2 3" xfId="5729"/>
    <cellStyle name="Migliaia 16 2 2 4" xfId="4806"/>
    <cellStyle name="Migliaia 16 2 3" xfId="3103"/>
    <cellStyle name="Migliaia 16 2 4" xfId="5728"/>
    <cellStyle name="Migliaia 16 2 5" xfId="4805"/>
    <cellStyle name="Migliaia 16 3" xfId="757"/>
    <cellStyle name="Migliaia 16 3 2" xfId="758"/>
    <cellStyle name="Migliaia 16 3 2 2" xfId="759"/>
    <cellStyle name="Migliaia 16 3 2 2 2" xfId="5732"/>
    <cellStyle name="Migliaia 16 3 2 2 3" xfId="4809"/>
    <cellStyle name="Migliaia 16 3 2 3" xfId="3104"/>
    <cellStyle name="Migliaia 16 3 2 4" xfId="5731"/>
    <cellStyle name="Migliaia 16 3 2 5" xfId="4808"/>
    <cellStyle name="Migliaia 16 3 3" xfId="3105"/>
    <cellStyle name="Migliaia 16 3 3 2" xfId="3106"/>
    <cellStyle name="Migliaia 16 3 4" xfId="3107"/>
    <cellStyle name="Migliaia 16 3 5" xfId="3108"/>
    <cellStyle name="Migliaia 16 3 6" xfId="5730"/>
    <cellStyle name="Migliaia 16 3 7" xfId="4807"/>
    <cellStyle name="Migliaia 16 4" xfId="760"/>
    <cellStyle name="Migliaia 16 4 2" xfId="761"/>
    <cellStyle name="Migliaia 16 4 2 2" xfId="3109"/>
    <cellStyle name="Migliaia 16 4 2 3" xfId="3110"/>
    <cellStyle name="Migliaia 16 4 2 4" xfId="5734"/>
    <cellStyle name="Migliaia 16 4 2 5" xfId="4811"/>
    <cellStyle name="Migliaia 16 4 3" xfId="3111"/>
    <cellStyle name="Migliaia 16 4 4" xfId="3112"/>
    <cellStyle name="Migliaia 16 4 5" xfId="5733"/>
    <cellStyle name="Migliaia 16 4 6" xfId="4810"/>
    <cellStyle name="Migliaia 16 5" xfId="762"/>
    <cellStyle name="Migliaia 16 5 2" xfId="3113"/>
    <cellStyle name="Migliaia 16 5 3" xfId="5735"/>
    <cellStyle name="Migliaia 16 5 4" xfId="4812"/>
    <cellStyle name="Migliaia 16 6" xfId="3114"/>
    <cellStyle name="Migliaia 16 7" xfId="5727"/>
    <cellStyle name="Migliaia 16 8" xfId="4804"/>
    <cellStyle name="Migliaia 17" xfId="763"/>
    <cellStyle name="Migliaia 17 2" xfId="764"/>
    <cellStyle name="Migliaia 17 2 2" xfId="765"/>
    <cellStyle name="Migliaia 17 2 2 2" xfId="3115"/>
    <cellStyle name="Migliaia 17 2 2 3" xfId="5738"/>
    <cellStyle name="Migliaia 17 2 2 4" xfId="4815"/>
    <cellStyle name="Migliaia 17 2 3" xfId="3116"/>
    <cellStyle name="Migliaia 17 2 4" xfId="5737"/>
    <cellStyle name="Migliaia 17 2 5" xfId="4814"/>
    <cellStyle name="Migliaia 17 3" xfId="766"/>
    <cellStyle name="Migliaia 17 3 2" xfId="767"/>
    <cellStyle name="Migliaia 17 3 2 2" xfId="768"/>
    <cellStyle name="Migliaia 17 3 2 2 2" xfId="5741"/>
    <cellStyle name="Migliaia 17 3 2 2 3" xfId="4818"/>
    <cellStyle name="Migliaia 17 3 2 3" xfId="3117"/>
    <cellStyle name="Migliaia 17 3 2 4" xfId="5740"/>
    <cellStyle name="Migliaia 17 3 2 5" xfId="4817"/>
    <cellStyle name="Migliaia 17 3 3" xfId="3118"/>
    <cellStyle name="Migliaia 17 3 3 2" xfId="3119"/>
    <cellStyle name="Migliaia 17 3 4" xfId="3120"/>
    <cellStyle name="Migliaia 17 3 5" xfId="3121"/>
    <cellStyle name="Migliaia 17 3 6" xfId="5739"/>
    <cellStyle name="Migliaia 17 3 7" xfId="4816"/>
    <cellStyle name="Migliaia 17 4" xfId="769"/>
    <cellStyle name="Migliaia 17 4 2" xfId="770"/>
    <cellStyle name="Migliaia 17 4 2 2" xfId="3122"/>
    <cellStyle name="Migliaia 17 4 2 3" xfId="3123"/>
    <cellStyle name="Migliaia 17 4 2 4" xfId="5743"/>
    <cellStyle name="Migliaia 17 4 2 5" xfId="4820"/>
    <cellStyle name="Migliaia 17 4 3" xfId="3124"/>
    <cellStyle name="Migliaia 17 4 4" xfId="3125"/>
    <cellStyle name="Migliaia 17 4 5" xfId="5742"/>
    <cellStyle name="Migliaia 17 4 6" xfId="4819"/>
    <cellStyle name="Migliaia 17 5" xfId="771"/>
    <cellStyle name="Migliaia 17 5 2" xfId="3126"/>
    <cellStyle name="Migliaia 17 5 3" xfId="5744"/>
    <cellStyle name="Migliaia 17 5 4" xfId="4821"/>
    <cellStyle name="Migliaia 17 6" xfId="3127"/>
    <cellStyle name="Migliaia 17 7" xfId="5736"/>
    <cellStyle name="Migliaia 17 8" xfId="4813"/>
    <cellStyle name="Migliaia 18" xfId="772"/>
    <cellStyle name="Migliaia 18 2" xfId="773"/>
    <cellStyle name="Migliaia 18 2 2" xfId="774"/>
    <cellStyle name="Migliaia 18 2 2 2" xfId="3128"/>
    <cellStyle name="Migliaia 18 2 2 3" xfId="5747"/>
    <cellStyle name="Migliaia 18 2 2 4" xfId="4824"/>
    <cellStyle name="Migliaia 18 2 3" xfId="3129"/>
    <cellStyle name="Migliaia 18 2 4" xfId="5746"/>
    <cellStyle name="Migliaia 18 2 5" xfId="4823"/>
    <cellStyle name="Migliaia 18 3" xfId="775"/>
    <cellStyle name="Migliaia 18 3 2" xfId="776"/>
    <cellStyle name="Migliaia 18 3 2 2" xfId="777"/>
    <cellStyle name="Migliaia 18 3 2 2 2" xfId="5750"/>
    <cellStyle name="Migliaia 18 3 2 2 3" xfId="4827"/>
    <cellStyle name="Migliaia 18 3 2 3" xfId="3130"/>
    <cellStyle name="Migliaia 18 3 2 4" xfId="5749"/>
    <cellStyle name="Migliaia 18 3 2 5" xfId="4826"/>
    <cellStyle name="Migliaia 18 3 3" xfId="3131"/>
    <cellStyle name="Migliaia 18 3 3 2" xfId="3132"/>
    <cellStyle name="Migliaia 18 3 4" xfId="3133"/>
    <cellStyle name="Migliaia 18 3 5" xfId="3134"/>
    <cellStyle name="Migliaia 18 3 6" xfId="5748"/>
    <cellStyle name="Migliaia 18 3 7" xfId="4825"/>
    <cellStyle name="Migliaia 18 4" xfId="778"/>
    <cellStyle name="Migliaia 18 4 2" xfId="779"/>
    <cellStyle name="Migliaia 18 4 2 2" xfId="3135"/>
    <cellStyle name="Migliaia 18 4 2 3" xfId="3136"/>
    <cellStyle name="Migliaia 18 4 2 4" xfId="5752"/>
    <cellStyle name="Migliaia 18 4 2 5" xfId="4829"/>
    <cellStyle name="Migliaia 18 4 3" xfId="3137"/>
    <cellStyle name="Migliaia 18 4 4" xfId="3138"/>
    <cellStyle name="Migliaia 18 4 5" xfId="5751"/>
    <cellStyle name="Migliaia 18 4 6" xfId="4828"/>
    <cellStyle name="Migliaia 18 5" xfId="780"/>
    <cellStyle name="Migliaia 18 5 2" xfId="3139"/>
    <cellStyle name="Migliaia 18 5 3" xfId="5753"/>
    <cellStyle name="Migliaia 18 5 4" xfId="4830"/>
    <cellStyle name="Migliaia 18 6" xfId="3140"/>
    <cellStyle name="Migliaia 18 7" xfId="5745"/>
    <cellStyle name="Migliaia 18 8" xfId="4822"/>
    <cellStyle name="Migliaia 19" xfId="781"/>
    <cellStyle name="Migliaia 19 2" xfId="782"/>
    <cellStyle name="Migliaia 19 2 2" xfId="783"/>
    <cellStyle name="Migliaia 19 2 2 2" xfId="3141"/>
    <cellStyle name="Migliaia 19 2 2 3" xfId="5756"/>
    <cellStyle name="Migliaia 19 2 2 4" xfId="4833"/>
    <cellStyle name="Migliaia 19 2 3" xfId="3142"/>
    <cellStyle name="Migliaia 19 2 4" xfId="5755"/>
    <cellStyle name="Migliaia 19 2 5" xfId="4832"/>
    <cellStyle name="Migliaia 19 3" xfId="784"/>
    <cellStyle name="Migliaia 19 3 2" xfId="785"/>
    <cellStyle name="Migliaia 19 3 2 2" xfId="786"/>
    <cellStyle name="Migliaia 19 3 2 2 2" xfId="5759"/>
    <cellStyle name="Migliaia 19 3 2 2 3" xfId="4836"/>
    <cellStyle name="Migliaia 19 3 2 3" xfId="3143"/>
    <cellStyle name="Migliaia 19 3 2 4" xfId="5758"/>
    <cellStyle name="Migliaia 19 3 2 5" xfId="4835"/>
    <cellStyle name="Migliaia 19 3 3" xfId="3144"/>
    <cellStyle name="Migliaia 19 3 3 2" xfId="3145"/>
    <cellStyle name="Migliaia 19 3 4" xfId="3146"/>
    <cellStyle name="Migliaia 19 3 5" xfId="3147"/>
    <cellStyle name="Migliaia 19 3 6" xfId="5757"/>
    <cellStyle name="Migliaia 19 3 7" xfId="4834"/>
    <cellStyle name="Migliaia 19 4" xfId="787"/>
    <cellStyle name="Migliaia 19 4 2" xfId="788"/>
    <cellStyle name="Migliaia 19 4 2 2" xfId="3148"/>
    <cellStyle name="Migliaia 19 4 2 3" xfId="3149"/>
    <cellStyle name="Migliaia 19 4 2 4" xfId="5761"/>
    <cellStyle name="Migliaia 19 4 2 5" xfId="4838"/>
    <cellStyle name="Migliaia 19 4 3" xfId="3150"/>
    <cellStyle name="Migliaia 19 4 4" xfId="3151"/>
    <cellStyle name="Migliaia 19 4 5" xfId="5760"/>
    <cellStyle name="Migliaia 19 4 6" xfId="4837"/>
    <cellStyle name="Migliaia 19 5" xfId="789"/>
    <cellStyle name="Migliaia 19 5 2" xfId="3152"/>
    <cellStyle name="Migliaia 19 5 3" xfId="5762"/>
    <cellStyle name="Migliaia 19 5 4" xfId="4839"/>
    <cellStyle name="Migliaia 19 6" xfId="3153"/>
    <cellStyle name="Migliaia 19 7" xfId="5754"/>
    <cellStyle name="Migliaia 19 8" xfId="4831"/>
    <cellStyle name="Migliaia 2" xfId="790"/>
    <cellStyle name="Migliaia 2 2" xfId="791"/>
    <cellStyle name="Migliaia 2 2 2" xfId="792"/>
    <cellStyle name="Migliaia 2 2 2 2" xfId="793"/>
    <cellStyle name="Migliaia 2 2 2 2 2" xfId="5766"/>
    <cellStyle name="Migliaia 2 2 2 2 3" xfId="4843"/>
    <cellStyle name="Migliaia 2 2 2 3" xfId="3154"/>
    <cellStyle name="Migliaia 2 2 2 4" xfId="5765"/>
    <cellStyle name="Migliaia 2 2 2 5" xfId="4842"/>
    <cellStyle name="Migliaia 2 2 3" xfId="794"/>
    <cellStyle name="Migliaia 2 2 3 2" xfId="5767"/>
    <cellStyle name="Migliaia 2 2 3 3" xfId="4844"/>
    <cellStyle name="Migliaia 2 2 4" xfId="3155"/>
    <cellStyle name="Migliaia 2 2 5" xfId="5764"/>
    <cellStyle name="Migliaia 2 2 6" xfId="4841"/>
    <cellStyle name="Migliaia 2 3" xfId="795"/>
    <cellStyle name="Migliaia 2 3 2" xfId="796"/>
    <cellStyle name="Migliaia 2 3 2 2" xfId="797"/>
    <cellStyle name="Migliaia 2 3 2 2 2" xfId="5770"/>
    <cellStyle name="Migliaia 2 3 2 2 3" xfId="4847"/>
    <cellStyle name="Migliaia 2 3 2 3" xfId="3156"/>
    <cellStyle name="Migliaia 2 3 2 4" xfId="5769"/>
    <cellStyle name="Migliaia 2 3 2 5" xfId="4846"/>
    <cellStyle name="Migliaia 2 3 3" xfId="798"/>
    <cellStyle name="Migliaia 2 3 3 2" xfId="5771"/>
    <cellStyle name="Migliaia 2 3 3 3" xfId="4848"/>
    <cellStyle name="Migliaia 2 3 4" xfId="3157"/>
    <cellStyle name="Migliaia 2 3 5" xfId="5768"/>
    <cellStyle name="Migliaia 2 3 6" xfId="4845"/>
    <cellStyle name="Migliaia 2 4" xfId="799"/>
    <cellStyle name="Migliaia 2 4 2" xfId="800"/>
    <cellStyle name="Migliaia 2 4 2 2" xfId="801"/>
    <cellStyle name="Migliaia 2 4 2 2 2" xfId="5774"/>
    <cellStyle name="Migliaia 2 4 2 2 3" xfId="4851"/>
    <cellStyle name="Migliaia 2 4 2 3" xfId="3158"/>
    <cellStyle name="Migliaia 2 4 2 4" xfId="5773"/>
    <cellStyle name="Migliaia 2 4 2 5" xfId="4850"/>
    <cellStyle name="Migliaia 2 4 3" xfId="3159"/>
    <cellStyle name="Migliaia 2 4 3 2" xfId="3160"/>
    <cellStyle name="Migliaia 2 4 4" xfId="3161"/>
    <cellStyle name="Migliaia 2 4 5" xfId="3162"/>
    <cellStyle name="Migliaia 2 4 6" xfId="5772"/>
    <cellStyle name="Migliaia 2 4 7" xfId="4849"/>
    <cellStyle name="Migliaia 2 5" xfId="802"/>
    <cellStyle name="Migliaia 2 5 2" xfId="803"/>
    <cellStyle name="Migliaia 2 5 2 2" xfId="3163"/>
    <cellStyle name="Migliaia 2 5 2 3" xfId="3164"/>
    <cellStyle name="Migliaia 2 5 2 4" xfId="5776"/>
    <cellStyle name="Migliaia 2 5 2 5" xfId="4853"/>
    <cellStyle name="Migliaia 2 5 3" xfId="3165"/>
    <cellStyle name="Migliaia 2 5 4" xfId="3166"/>
    <cellStyle name="Migliaia 2 5 5" xfId="5775"/>
    <cellStyle name="Migliaia 2 5 6" xfId="4852"/>
    <cellStyle name="Migliaia 2 6" xfId="804"/>
    <cellStyle name="Migliaia 2 6 2" xfId="3167"/>
    <cellStyle name="Migliaia 2 6 3" xfId="5777"/>
    <cellStyle name="Migliaia 2 6 4" xfId="4854"/>
    <cellStyle name="Migliaia 2 7" xfId="3168"/>
    <cellStyle name="Migliaia 2 8" xfId="5763"/>
    <cellStyle name="Migliaia 2 9" xfId="4840"/>
    <cellStyle name="Migliaia 2_Domestico_reg&amp;naz" xfId="805"/>
    <cellStyle name="Migliaia 20" xfId="806"/>
    <cellStyle name="Migliaia 20 2" xfId="807"/>
    <cellStyle name="Migliaia 20 2 2" xfId="808"/>
    <cellStyle name="Migliaia 20 2 2 2" xfId="3169"/>
    <cellStyle name="Migliaia 20 2 2 3" xfId="5780"/>
    <cellStyle name="Migliaia 20 2 2 4" xfId="4857"/>
    <cellStyle name="Migliaia 20 2 3" xfId="3170"/>
    <cellStyle name="Migliaia 20 2 4" xfId="5779"/>
    <cellStyle name="Migliaia 20 2 5" xfId="4856"/>
    <cellStyle name="Migliaia 20 3" xfId="809"/>
    <cellStyle name="Migliaia 20 3 2" xfId="810"/>
    <cellStyle name="Migliaia 20 3 2 2" xfId="811"/>
    <cellStyle name="Migliaia 20 3 2 2 2" xfId="5783"/>
    <cellStyle name="Migliaia 20 3 2 2 3" xfId="4860"/>
    <cellStyle name="Migliaia 20 3 2 3" xfId="3171"/>
    <cellStyle name="Migliaia 20 3 2 4" xfId="5782"/>
    <cellStyle name="Migliaia 20 3 2 5" xfId="4859"/>
    <cellStyle name="Migliaia 20 3 3" xfId="3172"/>
    <cellStyle name="Migliaia 20 3 3 2" xfId="3173"/>
    <cellStyle name="Migliaia 20 3 4" xfId="3174"/>
    <cellStyle name="Migliaia 20 3 5" xfId="3175"/>
    <cellStyle name="Migliaia 20 3 6" xfId="5781"/>
    <cellStyle name="Migliaia 20 3 7" xfId="4858"/>
    <cellStyle name="Migliaia 20 4" xfId="812"/>
    <cellStyle name="Migliaia 20 4 2" xfId="813"/>
    <cellStyle name="Migliaia 20 4 2 2" xfId="3176"/>
    <cellStyle name="Migliaia 20 4 2 3" xfId="3177"/>
    <cellStyle name="Migliaia 20 4 2 4" xfId="5785"/>
    <cellStyle name="Migliaia 20 4 2 5" xfId="4862"/>
    <cellStyle name="Migliaia 20 4 3" xfId="3178"/>
    <cellStyle name="Migliaia 20 4 4" xfId="3179"/>
    <cellStyle name="Migliaia 20 4 5" xfId="5784"/>
    <cellStyle name="Migliaia 20 4 6" xfId="4861"/>
    <cellStyle name="Migliaia 20 5" xfId="814"/>
    <cellStyle name="Migliaia 20 5 2" xfId="3180"/>
    <cellStyle name="Migliaia 20 5 3" xfId="5786"/>
    <cellStyle name="Migliaia 20 5 4" xfId="4863"/>
    <cellStyle name="Migliaia 20 6" xfId="3181"/>
    <cellStyle name="Migliaia 20 7" xfId="5778"/>
    <cellStyle name="Migliaia 20 8" xfId="4855"/>
    <cellStyle name="Migliaia 21" xfId="815"/>
    <cellStyle name="Migliaia 21 2" xfId="816"/>
    <cellStyle name="Migliaia 21 2 2" xfId="817"/>
    <cellStyle name="Migliaia 21 2 2 2" xfId="3182"/>
    <cellStyle name="Migliaia 21 2 2 3" xfId="5789"/>
    <cellStyle name="Migliaia 21 2 2 4" xfId="4866"/>
    <cellStyle name="Migliaia 21 2 3" xfId="3183"/>
    <cellStyle name="Migliaia 21 2 4" xfId="5788"/>
    <cellStyle name="Migliaia 21 2 5" xfId="4865"/>
    <cellStyle name="Migliaia 21 3" xfId="818"/>
    <cellStyle name="Migliaia 21 3 2" xfId="819"/>
    <cellStyle name="Migliaia 21 3 2 2" xfId="820"/>
    <cellStyle name="Migliaia 21 3 2 2 2" xfId="5792"/>
    <cellStyle name="Migliaia 21 3 2 2 3" xfId="4869"/>
    <cellStyle name="Migliaia 21 3 2 3" xfId="3184"/>
    <cellStyle name="Migliaia 21 3 2 4" xfId="5791"/>
    <cellStyle name="Migliaia 21 3 2 5" xfId="4868"/>
    <cellStyle name="Migliaia 21 3 3" xfId="3185"/>
    <cellStyle name="Migliaia 21 3 3 2" xfId="3186"/>
    <cellStyle name="Migliaia 21 3 4" xfId="3187"/>
    <cellStyle name="Migliaia 21 3 5" xfId="3188"/>
    <cellStyle name="Migliaia 21 3 6" xfId="5790"/>
    <cellStyle name="Migliaia 21 3 7" xfId="4867"/>
    <cellStyle name="Migliaia 21 4" xfId="821"/>
    <cellStyle name="Migliaia 21 4 2" xfId="822"/>
    <cellStyle name="Migliaia 21 4 2 2" xfId="3189"/>
    <cellStyle name="Migliaia 21 4 2 3" xfId="3190"/>
    <cellStyle name="Migliaia 21 4 2 4" xfId="5794"/>
    <cellStyle name="Migliaia 21 4 2 5" xfId="4871"/>
    <cellStyle name="Migliaia 21 4 3" xfId="3191"/>
    <cellStyle name="Migliaia 21 4 4" xfId="3192"/>
    <cellStyle name="Migliaia 21 4 5" xfId="5793"/>
    <cellStyle name="Migliaia 21 4 6" xfId="4870"/>
    <cellStyle name="Migliaia 21 5" xfId="823"/>
    <cellStyle name="Migliaia 21 5 2" xfId="3193"/>
    <cellStyle name="Migliaia 21 5 3" xfId="5795"/>
    <cellStyle name="Migliaia 21 5 4" xfId="4872"/>
    <cellStyle name="Migliaia 21 6" xfId="3194"/>
    <cellStyle name="Migliaia 21 7" xfId="5787"/>
    <cellStyle name="Migliaia 21 8" xfId="4864"/>
    <cellStyle name="Migliaia 22" xfId="824"/>
    <cellStyle name="Migliaia 22 2" xfId="825"/>
    <cellStyle name="Migliaia 22 2 2" xfId="826"/>
    <cellStyle name="Migliaia 22 2 2 2" xfId="3195"/>
    <cellStyle name="Migliaia 22 2 2 3" xfId="5798"/>
    <cellStyle name="Migliaia 22 2 2 4" xfId="4875"/>
    <cellStyle name="Migliaia 22 2 3" xfId="3196"/>
    <cellStyle name="Migliaia 22 2 4" xfId="5797"/>
    <cellStyle name="Migliaia 22 2 5" xfId="4874"/>
    <cellStyle name="Migliaia 22 3" xfId="827"/>
    <cellStyle name="Migliaia 22 3 2" xfId="828"/>
    <cellStyle name="Migliaia 22 3 2 2" xfId="829"/>
    <cellStyle name="Migliaia 22 3 2 2 2" xfId="5801"/>
    <cellStyle name="Migliaia 22 3 2 2 3" xfId="4878"/>
    <cellStyle name="Migliaia 22 3 2 3" xfId="3197"/>
    <cellStyle name="Migliaia 22 3 2 4" xfId="5800"/>
    <cellStyle name="Migliaia 22 3 2 5" xfId="4877"/>
    <cellStyle name="Migliaia 22 3 3" xfId="3198"/>
    <cellStyle name="Migliaia 22 3 3 2" xfId="3199"/>
    <cellStyle name="Migliaia 22 3 4" xfId="3200"/>
    <cellStyle name="Migliaia 22 3 5" xfId="3201"/>
    <cellStyle name="Migliaia 22 3 6" xfId="5799"/>
    <cellStyle name="Migliaia 22 3 7" xfId="4876"/>
    <cellStyle name="Migliaia 22 4" xfId="830"/>
    <cellStyle name="Migliaia 22 4 2" xfId="831"/>
    <cellStyle name="Migliaia 22 4 2 2" xfId="3202"/>
    <cellStyle name="Migliaia 22 4 2 3" xfId="3203"/>
    <cellStyle name="Migliaia 22 4 2 4" xfId="5803"/>
    <cellStyle name="Migliaia 22 4 2 5" xfId="4880"/>
    <cellStyle name="Migliaia 22 4 3" xfId="3204"/>
    <cellStyle name="Migliaia 22 4 4" xfId="3205"/>
    <cellStyle name="Migliaia 22 4 5" xfId="5802"/>
    <cellStyle name="Migliaia 22 4 6" xfId="4879"/>
    <cellStyle name="Migliaia 22 5" xfId="832"/>
    <cellStyle name="Migliaia 22 5 2" xfId="3206"/>
    <cellStyle name="Migliaia 22 5 3" xfId="5804"/>
    <cellStyle name="Migliaia 22 5 4" xfId="4881"/>
    <cellStyle name="Migliaia 22 6" xfId="3207"/>
    <cellStyle name="Migliaia 22 7" xfId="5796"/>
    <cellStyle name="Migliaia 22 8" xfId="4873"/>
    <cellStyle name="Migliaia 23" xfId="833"/>
    <cellStyle name="Migliaia 23 2" xfId="834"/>
    <cellStyle name="Migliaia 23 2 2" xfId="835"/>
    <cellStyle name="Migliaia 23 2 2 2" xfId="3208"/>
    <cellStyle name="Migliaia 23 2 2 3" xfId="5807"/>
    <cellStyle name="Migliaia 23 2 2 4" xfId="4884"/>
    <cellStyle name="Migliaia 23 2 3" xfId="3209"/>
    <cellStyle name="Migliaia 23 2 4" xfId="5806"/>
    <cellStyle name="Migliaia 23 2 5" xfId="4883"/>
    <cellStyle name="Migliaia 23 3" xfId="836"/>
    <cellStyle name="Migliaia 23 3 2" xfId="837"/>
    <cellStyle name="Migliaia 23 3 2 2" xfId="838"/>
    <cellStyle name="Migliaia 23 3 2 2 2" xfId="5810"/>
    <cellStyle name="Migliaia 23 3 2 2 3" xfId="4887"/>
    <cellStyle name="Migliaia 23 3 2 3" xfId="3210"/>
    <cellStyle name="Migliaia 23 3 2 4" xfId="5809"/>
    <cellStyle name="Migliaia 23 3 2 5" xfId="4886"/>
    <cellStyle name="Migliaia 23 3 3" xfId="3211"/>
    <cellStyle name="Migliaia 23 3 3 2" xfId="3212"/>
    <cellStyle name="Migliaia 23 3 4" xfId="3213"/>
    <cellStyle name="Migliaia 23 3 5" xfId="3214"/>
    <cellStyle name="Migliaia 23 3 6" xfId="5808"/>
    <cellStyle name="Migliaia 23 3 7" xfId="4885"/>
    <cellStyle name="Migliaia 23 4" xfId="839"/>
    <cellStyle name="Migliaia 23 4 2" xfId="840"/>
    <cellStyle name="Migliaia 23 4 2 2" xfId="3215"/>
    <cellStyle name="Migliaia 23 4 2 3" xfId="3216"/>
    <cellStyle name="Migliaia 23 4 2 4" xfId="5812"/>
    <cellStyle name="Migliaia 23 4 2 5" xfId="4889"/>
    <cellStyle name="Migliaia 23 4 3" xfId="3217"/>
    <cellStyle name="Migliaia 23 4 4" xfId="3218"/>
    <cellStyle name="Migliaia 23 4 5" xfId="5811"/>
    <cellStyle name="Migliaia 23 4 6" xfId="4888"/>
    <cellStyle name="Migliaia 23 5" xfId="841"/>
    <cellStyle name="Migliaia 23 5 2" xfId="3219"/>
    <cellStyle name="Migliaia 23 5 3" xfId="5813"/>
    <cellStyle name="Migliaia 23 5 4" xfId="4890"/>
    <cellStyle name="Migliaia 23 6" xfId="3220"/>
    <cellStyle name="Migliaia 23 7" xfId="5805"/>
    <cellStyle name="Migliaia 23 8" xfId="4882"/>
    <cellStyle name="Migliaia 24" xfId="842"/>
    <cellStyle name="Migliaia 24 2" xfId="843"/>
    <cellStyle name="Migliaia 24 2 2" xfId="844"/>
    <cellStyle name="Migliaia 24 2 2 2" xfId="3221"/>
    <cellStyle name="Migliaia 24 2 2 3" xfId="5816"/>
    <cellStyle name="Migliaia 24 2 2 4" xfId="4893"/>
    <cellStyle name="Migliaia 24 2 3" xfId="3222"/>
    <cellStyle name="Migliaia 24 2 4" xfId="5815"/>
    <cellStyle name="Migliaia 24 2 5" xfId="4892"/>
    <cellStyle name="Migliaia 24 3" xfId="845"/>
    <cellStyle name="Migliaia 24 3 2" xfId="846"/>
    <cellStyle name="Migliaia 24 3 2 2" xfId="847"/>
    <cellStyle name="Migliaia 24 3 2 2 2" xfId="5819"/>
    <cellStyle name="Migliaia 24 3 2 2 3" xfId="4896"/>
    <cellStyle name="Migliaia 24 3 2 3" xfId="3223"/>
    <cellStyle name="Migliaia 24 3 2 4" xfId="5818"/>
    <cellStyle name="Migliaia 24 3 2 5" xfId="4895"/>
    <cellStyle name="Migliaia 24 3 3" xfId="3224"/>
    <cellStyle name="Migliaia 24 3 3 2" xfId="3225"/>
    <cellStyle name="Migliaia 24 3 4" xfId="3226"/>
    <cellStyle name="Migliaia 24 3 5" xfId="3227"/>
    <cellStyle name="Migliaia 24 3 6" xfId="5817"/>
    <cellStyle name="Migliaia 24 3 7" xfId="4894"/>
    <cellStyle name="Migliaia 24 4" xfId="848"/>
    <cellStyle name="Migliaia 24 4 2" xfId="849"/>
    <cellStyle name="Migliaia 24 4 2 2" xfId="3228"/>
    <cellStyle name="Migliaia 24 4 2 3" xfId="3229"/>
    <cellStyle name="Migliaia 24 4 2 4" xfId="5821"/>
    <cellStyle name="Migliaia 24 4 2 5" xfId="4898"/>
    <cellStyle name="Migliaia 24 4 3" xfId="3230"/>
    <cellStyle name="Migliaia 24 4 4" xfId="3231"/>
    <cellStyle name="Migliaia 24 4 5" xfId="5820"/>
    <cellStyle name="Migliaia 24 4 6" xfId="4897"/>
    <cellStyle name="Migliaia 24 5" xfId="850"/>
    <cellStyle name="Migliaia 24 5 2" xfId="3232"/>
    <cellStyle name="Migliaia 24 5 3" xfId="5822"/>
    <cellStyle name="Migliaia 24 5 4" xfId="4899"/>
    <cellStyle name="Migliaia 24 6" xfId="3233"/>
    <cellStyle name="Migliaia 24 7" xfId="5814"/>
    <cellStyle name="Migliaia 24 8" xfId="4891"/>
    <cellStyle name="Migliaia 25" xfId="851"/>
    <cellStyle name="Migliaia 25 2" xfId="852"/>
    <cellStyle name="Migliaia 25 2 2" xfId="853"/>
    <cellStyle name="Migliaia 25 2 2 2" xfId="3234"/>
    <cellStyle name="Migliaia 25 2 2 3" xfId="5825"/>
    <cellStyle name="Migliaia 25 2 2 4" xfId="4902"/>
    <cellStyle name="Migliaia 25 2 3" xfId="3235"/>
    <cellStyle name="Migliaia 25 2 4" xfId="5824"/>
    <cellStyle name="Migliaia 25 2 5" xfId="4901"/>
    <cellStyle name="Migliaia 25 3" xfId="854"/>
    <cellStyle name="Migliaia 25 3 2" xfId="855"/>
    <cellStyle name="Migliaia 25 3 2 2" xfId="856"/>
    <cellStyle name="Migliaia 25 3 2 2 2" xfId="5828"/>
    <cellStyle name="Migliaia 25 3 2 2 3" xfId="4905"/>
    <cellStyle name="Migliaia 25 3 2 3" xfId="3236"/>
    <cellStyle name="Migliaia 25 3 2 4" xfId="5827"/>
    <cellStyle name="Migliaia 25 3 2 5" xfId="4904"/>
    <cellStyle name="Migliaia 25 3 3" xfId="3237"/>
    <cellStyle name="Migliaia 25 3 3 2" xfId="3238"/>
    <cellStyle name="Migliaia 25 3 4" xfId="3239"/>
    <cellStyle name="Migliaia 25 3 5" xfId="3240"/>
    <cellStyle name="Migliaia 25 3 6" xfId="5826"/>
    <cellStyle name="Migliaia 25 3 7" xfId="4903"/>
    <cellStyle name="Migliaia 25 4" xfId="857"/>
    <cellStyle name="Migliaia 25 4 2" xfId="858"/>
    <cellStyle name="Migliaia 25 4 2 2" xfId="3241"/>
    <cellStyle name="Migliaia 25 4 2 3" xfId="3242"/>
    <cellStyle name="Migliaia 25 4 2 4" xfId="5830"/>
    <cellStyle name="Migliaia 25 4 2 5" xfId="4907"/>
    <cellStyle name="Migliaia 25 4 3" xfId="3243"/>
    <cellStyle name="Migliaia 25 4 4" xfId="3244"/>
    <cellStyle name="Migliaia 25 4 5" xfId="5829"/>
    <cellStyle name="Migliaia 25 4 6" xfId="4906"/>
    <cellStyle name="Migliaia 25 5" xfId="859"/>
    <cellStyle name="Migliaia 25 5 2" xfId="3245"/>
    <cellStyle name="Migliaia 25 5 3" xfId="5831"/>
    <cellStyle name="Migliaia 25 5 4" xfId="4908"/>
    <cellStyle name="Migliaia 25 6" xfId="3246"/>
    <cellStyle name="Migliaia 25 7" xfId="5823"/>
    <cellStyle name="Migliaia 25 8" xfId="4900"/>
    <cellStyle name="Migliaia 26" xfId="860"/>
    <cellStyle name="Migliaia 26 2" xfId="861"/>
    <cellStyle name="Migliaia 26 2 2" xfId="862"/>
    <cellStyle name="Migliaia 26 2 2 2" xfId="3247"/>
    <cellStyle name="Migliaia 26 2 2 3" xfId="5834"/>
    <cellStyle name="Migliaia 26 2 2 4" xfId="4911"/>
    <cellStyle name="Migliaia 26 2 3" xfId="3248"/>
    <cellStyle name="Migliaia 26 2 4" xfId="5833"/>
    <cellStyle name="Migliaia 26 2 5" xfId="4910"/>
    <cellStyle name="Migliaia 26 3" xfId="863"/>
    <cellStyle name="Migliaia 26 3 2" xfId="864"/>
    <cellStyle name="Migliaia 26 3 2 2" xfId="865"/>
    <cellStyle name="Migliaia 26 3 2 2 2" xfId="5837"/>
    <cellStyle name="Migliaia 26 3 2 2 3" xfId="4914"/>
    <cellStyle name="Migliaia 26 3 2 3" xfId="3249"/>
    <cellStyle name="Migliaia 26 3 2 4" xfId="5836"/>
    <cellStyle name="Migliaia 26 3 2 5" xfId="4913"/>
    <cellStyle name="Migliaia 26 3 3" xfId="3250"/>
    <cellStyle name="Migliaia 26 3 3 2" xfId="3251"/>
    <cellStyle name="Migliaia 26 3 4" xfId="3252"/>
    <cellStyle name="Migliaia 26 3 5" xfId="3253"/>
    <cellStyle name="Migliaia 26 3 6" xfId="5835"/>
    <cellStyle name="Migliaia 26 3 7" xfId="4912"/>
    <cellStyle name="Migliaia 26 4" xfId="866"/>
    <cellStyle name="Migliaia 26 4 2" xfId="867"/>
    <cellStyle name="Migliaia 26 4 2 2" xfId="3254"/>
    <cellStyle name="Migliaia 26 4 2 3" xfId="3255"/>
    <cellStyle name="Migliaia 26 4 2 4" xfId="5839"/>
    <cellStyle name="Migliaia 26 4 2 5" xfId="4916"/>
    <cellStyle name="Migliaia 26 4 3" xfId="3256"/>
    <cellStyle name="Migliaia 26 4 4" xfId="3257"/>
    <cellStyle name="Migliaia 26 4 5" xfId="5838"/>
    <cellStyle name="Migliaia 26 4 6" xfId="4915"/>
    <cellStyle name="Migliaia 26 5" xfId="868"/>
    <cellStyle name="Migliaia 26 5 2" xfId="3258"/>
    <cellStyle name="Migliaia 26 5 3" xfId="5840"/>
    <cellStyle name="Migliaia 26 5 4" xfId="4917"/>
    <cellStyle name="Migliaia 26 6" xfId="3259"/>
    <cellStyle name="Migliaia 26 7" xfId="5832"/>
    <cellStyle name="Migliaia 26 8" xfId="4909"/>
    <cellStyle name="Migliaia 27" xfId="869"/>
    <cellStyle name="Migliaia 27 2" xfId="870"/>
    <cellStyle name="Migliaia 27 2 2" xfId="871"/>
    <cellStyle name="Migliaia 27 2 2 2" xfId="3260"/>
    <cellStyle name="Migliaia 27 2 2 3" xfId="5843"/>
    <cellStyle name="Migliaia 27 2 2 4" xfId="4920"/>
    <cellStyle name="Migliaia 27 2 3" xfId="3261"/>
    <cellStyle name="Migliaia 27 2 4" xfId="5842"/>
    <cellStyle name="Migliaia 27 2 5" xfId="4919"/>
    <cellStyle name="Migliaia 27 3" xfId="872"/>
    <cellStyle name="Migliaia 27 3 2" xfId="873"/>
    <cellStyle name="Migliaia 27 3 2 2" xfId="874"/>
    <cellStyle name="Migliaia 27 3 2 2 2" xfId="5846"/>
    <cellStyle name="Migliaia 27 3 2 2 3" xfId="4923"/>
    <cellStyle name="Migliaia 27 3 2 3" xfId="3262"/>
    <cellStyle name="Migliaia 27 3 2 4" xfId="5845"/>
    <cellStyle name="Migliaia 27 3 2 5" xfId="4922"/>
    <cellStyle name="Migliaia 27 3 3" xfId="3263"/>
    <cellStyle name="Migliaia 27 3 3 2" xfId="3264"/>
    <cellStyle name="Migliaia 27 3 4" xfId="3265"/>
    <cellStyle name="Migliaia 27 3 5" xfId="3266"/>
    <cellStyle name="Migliaia 27 3 6" xfId="5844"/>
    <cellStyle name="Migliaia 27 3 7" xfId="4921"/>
    <cellStyle name="Migliaia 27 4" xfId="875"/>
    <cellStyle name="Migliaia 27 4 2" xfId="876"/>
    <cellStyle name="Migliaia 27 4 2 2" xfId="3267"/>
    <cellStyle name="Migliaia 27 4 2 3" xfId="3268"/>
    <cellStyle name="Migliaia 27 4 2 4" xfId="5848"/>
    <cellStyle name="Migliaia 27 4 2 5" xfId="4925"/>
    <cellStyle name="Migliaia 27 4 3" xfId="3269"/>
    <cellStyle name="Migliaia 27 4 4" xfId="3270"/>
    <cellStyle name="Migliaia 27 4 5" xfId="5847"/>
    <cellStyle name="Migliaia 27 4 6" xfId="4924"/>
    <cellStyle name="Migliaia 27 5" xfId="877"/>
    <cellStyle name="Migliaia 27 5 2" xfId="3271"/>
    <cellStyle name="Migliaia 27 5 3" xfId="5849"/>
    <cellStyle name="Migliaia 27 5 4" xfId="4926"/>
    <cellStyle name="Migliaia 27 6" xfId="3272"/>
    <cellStyle name="Migliaia 27 7" xfId="5841"/>
    <cellStyle name="Migliaia 27 8" xfId="4918"/>
    <cellStyle name="Migliaia 28" xfId="878"/>
    <cellStyle name="Migliaia 28 2" xfId="879"/>
    <cellStyle name="Migliaia 28 2 2" xfId="880"/>
    <cellStyle name="Migliaia 28 2 2 2" xfId="3273"/>
    <cellStyle name="Migliaia 28 2 2 3" xfId="5852"/>
    <cellStyle name="Migliaia 28 2 2 4" xfId="4929"/>
    <cellStyle name="Migliaia 28 2 3" xfId="3274"/>
    <cellStyle name="Migliaia 28 2 4" xfId="5851"/>
    <cellStyle name="Migliaia 28 2 5" xfId="4928"/>
    <cellStyle name="Migliaia 28 3" xfId="881"/>
    <cellStyle name="Migliaia 28 3 2" xfId="882"/>
    <cellStyle name="Migliaia 28 3 2 2" xfId="883"/>
    <cellStyle name="Migliaia 28 3 2 2 2" xfId="5855"/>
    <cellStyle name="Migliaia 28 3 2 2 3" xfId="4932"/>
    <cellStyle name="Migliaia 28 3 2 3" xfId="3275"/>
    <cellStyle name="Migliaia 28 3 2 4" xfId="5854"/>
    <cellStyle name="Migliaia 28 3 2 5" xfId="4931"/>
    <cellStyle name="Migliaia 28 3 3" xfId="3276"/>
    <cellStyle name="Migliaia 28 3 3 2" xfId="3277"/>
    <cellStyle name="Migliaia 28 3 4" xfId="3278"/>
    <cellStyle name="Migliaia 28 3 5" xfId="3279"/>
    <cellStyle name="Migliaia 28 3 6" xfId="5853"/>
    <cellStyle name="Migliaia 28 3 7" xfId="4930"/>
    <cellStyle name="Migliaia 28 4" xfId="884"/>
    <cellStyle name="Migliaia 28 4 2" xfId="885"/>
    <cellStyle name="Migliaia 28 4 2 2" xfId="3280"/>
    <cellStyle name="Migliaia 28 4 2 3" xfId="3281"/>
    <cellStyle name="Migliaia 28 4 2 4" xfId="5857"/>
    <cellStyle name="Migliaia 28 4 2 5" xfId="4934"/>
    <cellStyle name="Migliaia 28 4 3" xfId="3282"/>
    <cellStyle name="Migliaia 28 4 4" xfId="3283"/>
    <cellStyle name="Migliaia 28 4 5" xfId="5856"/>
    <cellStyle name="Migliaia 28 4 6" xfId="4933"/>
    <cellStyle name="Migliaia 28 5" xfId="886"/>
    <cellStyle name="Migliaia 28 5 2" xfId="3284"/>
    <cellStyle name="Migliaia 28 5 3" xfId="5858"/>
    <cellStyle name="Migliaia 28 5 4" xfId="4935"/>
    <cellStyle name="Migliaia 28 6" xfId="3285"/>
    <cellStyle name="Migliaia 28 7" xfId="5850"/>
    <cellStyle name="Migliaia 28 8" xfId="4927"/>
    <cellStyle name="Migliaia 29" xfId="887"/>
    <cellStyle name="Migliaia 29 2" xfId="888"/>
    <cellStyle name="Migliaia 29 2 2" xfId="889"/>
    <cellStyle name="Migliaia 29 2 2 2" xfId="3286"/>
    <cellStyle name="Migliaia 29 2 2 3" xfId="5861"/>
    <cellStyle name="Migliaia 29 2 2 4" xfId="4938"/>
    <cellStyle name="Migliaia 29 2 3" xfId="3287"/>
    <cellStyle name="Migliaia 29 2 4" xfId="5860"/>
    <cellStyle name="Migliaia 29 2 5" xfId="4937"/>
    <cellStyle name="Migliaia 29 3" xfId="890"/>
    <cellStyle name="Migliaia 29 3 2" xfId="891"/>
    <cellStyle name="Migliaia 29 3 2 2" xfId="892"/>
    <cellStyle name="Migliaia 29 3 2 2 2" xfId="5864"/>
    <cellStyle name="Migliaia 29 3 2 2 3" xfId="4941"/>
    <cellStyle name="Migliaia 29 3 2 3" xfId="3288"/>
    <cellStyle name="Migliaia 29 3 2 4" xfId="5863"/>
    <cellStyle name="Migliaia 29 3 2 5" xfId="4940"/>
    <cellStyle name="Migliaia 29 3 3" xfId="3289"/>
    <cellStyle name="Migliaia 29 3 3 2" xfId="3290"/>
    <cellStyle name="Migliaia 29 3 4" xfId="3291"/>
    <cellStyle name="Migliaia 29 3 5" xfId="3292"/>
    <cellStyle name="Migliaia 29 3 6" xfId="5862"/>
    <cellStyle name="Migliaia 29 3 7" xfId="4939"/>
    <cellStyle name="Migliaia 29 4" xfId="893"/>
    <cellStyle name="Migliaia 29 4 2" xfId="894"/>
    <cellStyle name="Migliaia 29 4 2 2" xfId="3293"/>
    <cellStyle name="Migliaia 29 4 2 3" xfId="3294"/>
    <cellStyle name="Migliaia 29 4 2 4" xfId="5866"/>
    <cellStyle name="Migliaia 29 4 2 5" xfId="4943"/>
    <cellStyle name="Migliaia 29 4 3" xfId="3295"/>
    <cellStyle name="Migliaia 29 4 4" xfId="3296"/>
    <cellStyle name="Migliaia 29 4 5" xfId="5865"/>
    <cellStyle name="Migliaia 29 4 6" xfId="4942"/>
    <cellStyle name="Migliaia 29 5" xfId="895"/>
    <cellStyle name="Migliaia 29 5 2" xfId="3297"/>
    <cellStyle name="Migliaia 29 5 3" xfId="5867"/>
    <cellStyle name="Migliaia 29 5 4" xfId="4944"/>
    <cellStyle name="Migliaia 29 6" xfId="3298"/>
    <cellStyle name="Migliaia 29 7" xfId="5859"/>
    <cellStyle name="Migliaia 29 8" xfId="4936"/>
    <cellStyle name="Migliaia 3" xfId="896"/>
    <cellStyle name="Migliaia 3 2" xfId="897"/>
    <cellStyle name="Migliaia 3 2 2" xfId="898"/>
    <cellStyle name="Migliaia 3 2 2 2" xfId="3299"/>
    <cellStyle name="Migliaia 3 2 2 3" xfId="5870"/>
    <cellStyle name="Migliaia 3 2 2 4" xfId="4947"/>
    <cellStyle name="Migliaia 3 2 3" xfId="3300"/>
    <cellStyle name="Migliaia 3 2 4" xfId="5869"/>
    <cellStyle name="Migliaia 3 2 5" xfId="4946"/>
    <cellStyle name="Migliaia 3 3" xfId="899"/>
    <cellStyle name="Migliaia 3 3 2" xfId="900"/>
    <cellStyle name="Migliaia 3 3 2 2" xfId="901"/>
    <cellStyle name="Migliaia 3 3 2 2 2" xfId="5873"/>
    <cellStyle name="Migliaia 3 3 2 2 3" xfId="4950"/>
    <cellStyle name="Migliaia 3 3 2 3" xfId="3301"/>
    <cellStyle name="Migliaia 3 3 2 4" xfId="5872"/>
    <cellStyle name="Migliaia 3 3 2 5" xfId="4949"/>
    <cellStyle name="Migliaia 3 3 3" xfId="3302"/>
    <cellStyle name="Migliaia 3 3 3 2" xfId="3303"/>
    <cellStyle name="Migliaia 3 3 4" xfId="3304"/>
    <cellStyle name="Migliaia 3 3 5" xfId="3305"/>
    <cellStyle name="Migliaia 3 3 6" xfId="5871"/>
    <cellStyle name="Migliaia 3 3 7" xfId="4948"/>
    <cellStyle name="Migliaia 3 4" xfId="902"/>
    <cellStyle name="Migliaia 3 4 2" xfId="903"/>
    <cellStyle name="Migliaia 3 4 2 2" xfId="3306"/>
    <cellStyle name="Migliaia 3 4 2 3" xfId="3307"/>
    <cellStyle name="Migliaia 3 4 2 4" xfId="5875"/>
    <cellStyle name="Migliaia 3 4 2 5" xfId="4952"/>
    <cellStyle name="Migliaia 3 4 3" xfId="3308"/>
    <cellStyle name="Migliaia 3 4 4" xfId="3309"/>
    <cellStyle name="Migliaia 3 4 5" xfId="5874"/>
    <cellStyle name="Migliaia 3 4 6" xfId="4951"/>
    <cellStyle name="Migliaia 3 5" xfId="904"/>
    <cellStyle name="Migliaia 3 5 2" xfId="3310"/>
    <cellStyle name="Migliaia 3 5 3" xfId="5876"/>
    <cellStyle name="Migliaia 3 5 4" xfId="4953"/>
    <cellStyle name="Migliaia 3 6" xfId="3311"/>
    <cellStyle name="Migliaia 3 7" xfId="5868"/>
    <cellStyle name="Migliaia 3 8" xfId="4945"/>
    <cellStyle name="Migliaia 30" xfId="905"/>
    <cellStyle name="Migliaia 30 2" xfId="906"/>
    <cellStyle name="Migliaia 30 2 2" xfId="907"/>
    <cellStyle name="Migliaia 30 2 2 2" xfId="3312"/>
    <cellStyle name="Migliaia 30 2 2 3" xfId="5879"/>
    <cellStyle name="Migliaia 30 2 2 4" xfId="4956"/>
    <cellStyle name="Migliaia 30 2 3" xfId="3313"/>
    <cellStyle name="Migliaia 30 2 4" xfId="5878"/>
    <cellStyle name="Migliaia 30 2 5" xfId="4955"/>
    <cellStyle name="Migliaia 30 3" xfId="908"/>
    <cellStyle name="Migliaia 30 3 2" xfId="909"/>
    <cellStyle name="Migliaia 30 3 2 2" xfId="910"/>
    <cellStyle name="Migliaia 30 3 2 2 2" xfId="5882"/>
    <cellStyle name="Migliaia 30 3 2 2 3" xfId="4959"/>
    <cellStyle name="Migliaia 30 3 2 3" xfId="3314"/>
    <cellStyle name="Migliaia 30 3 2 4" xfId="5881"/>
    <cellStyle name="Migliaia 30 3 2 5" xfId="4958"/>
    <cellStyle name="Migliaia 30 3 3" xfId="3315"/>
    <cellStyle name="Migliaia 30 3 3 2" xfId="3316"/>
    <cellStyle name="Migliaia 30 3 4" xfId="3317"/>
    <cellStyle name="Migliaia 30 3 5" xfId="3318"/>
    <cellStyle name="Migliaia 30 3 6" xfId="5880"/>
    <cellStyle name="Migliaia 30 3 7" xfId="4957"/>
    <cellStyle name="Migliaia 30 4" xfId="911"/>
    <cellStyle name="Migliaia 30 4 2" xfId="912"/>
    <cellStyle name="Migliaia 30 4 2 2" xfId="3319"/>
    <cellStyle name="Migliaia 30 4 2 3" xfId="3320"/>
    <cellStyle name="Migliaia 30 4 2 4" xfId="5884"/>
    <cellStyle name="Migliaia 30 4 2 5" xfId="4961"/>
    <cellStyle name="Migliaia 30 4 3" xfId="3321"/>
    <cellStyle name="Migliaia 30 4 4" xfId="3322"/>
    <cellStyle name="Migliaia 30 4 5" xfId="5883"/>
    <cellStyle name="Migliaia 30 4 6" xfId="4960"/>
    <cellStyle name="Migliaia 30 5" xfId="913"/>
    <cellStyle name="Migliaia 30 5 2" xfId="3323"/>
    <cellStyle name="Migliaia 30 5 3" xfId="5885"/>
    <cellStyle name="Migliaia 30 5 4" xfId="4962"/>
    <cellStyle name="Migliaia 30 6" xfId="3324"/>
    <cellStyle name="Migliaia 30 7" xfId="5877"/>
    <cellStyle name="Migliaia 30 8" xfId="4954"/>
    <cellStyle name="Migliaia 31" xfId="914"/>
    <cellStyle name="Migliaia 31 2" xfId="915"/>
    <cellStyle name="Migliaia 31 2 2" xfId="916"/>
    <cellStyle name="Migliaia 31 2 2 2" xfId="3325"/>
    <cellStyle name="Migliaia 31 2 2 3" xfId="5888"/>
    <cellStyle name="Migliaia 31 2 2 4" xfId="4965"/>
    <cellStyle name="Migliaia 31 2 3" xfId="3326"/>
    <cellStyle name="Migliaia 31 2 4" xfId="5887"/>
    <cellStyle name="Migliaia 31 2 5" xfId="4964"/>
    <cellStyle name="Migliaia 31 3" xfId="917"/>
    <cellStyle name="Migliaia 31 3 2" xfId="918"/>
    <cellStyle name="Migliaia 31 3 2 2" xfId="919"/>
    <cellStyle name="Migliaia 31 3 2 2 2" xfId="5891"/>
    <cellStyle name="Migliaia 31 3 2 2 3" xfId="4968"/>
    <cellStyle name="Migliaia 31 3 2 3" xfId="3327"/>
    <cellStyle name="Migliaia 31 3 2 4" xfId="5890"/>
    <cellStyle name="Migliaia 31 3 2 5" xfId="4967"/>
    <cellStyle name="Migliaia 31 3 3" xfId="3328"/>
    <cellStyle name="Migliaia 31 3 3 2" xfId="3329"/>
    <cellStyle name="Migliaia 31 3 4" xfId="3330"/>
    <cellStyle name="Migliaia 31 3 5" xfId="3331"/>
    <cellStyle name="Migliaia 31 3 6" xfId="5889"/>
    <cellStyle name="Migliaia 31 3 7" xfId="4966"/>
    <cellStyle name="Migliaia 31 4" xfId="920"/>
    <cellStyle name="Migliaia 31 4 2" xfId="921"/>
    <cellStyle name="Migliaia 31 4 2 2" xfId="3332"/>
    <cellStyle name="Migliaia 31 4 2 3" xfId="3333"/>
    <cellStyle name="Migliaia 31 4 2 4" xfId="5893"/>
    <cellStyle name="Migliaia 31 4 2 5" xfId="4970"/>
    <cellStyle name="Migliaia 31 4 3" xfId="3334"/>
    <cellStyle name="Migliaia 31 4 4" xfId="3335"/>
    <cellStyle name="Migliaia 31 4 5" xfId="5892"/>
    <cellStyle name="Migliaia 31 4 6" xfId="4969"/>
    <cellStyle name="Migliaia 31 5" xfId="922"/>
    <cellStyle name="Migliaia 31 5 2" xfId="3336"/>
    <cellStyle name="Migliaia 31 5 3" xfId="5894"/>
    <cellStyle name="Migliaia 31 5 4" xfId="4971"/>
    <cellStyle name="Migliaia 31 6" xfId="3337"/>
    <cellStyle name="Migliaia 31 7" xfId="5886"/>
    <cellStyle name="Migliaia 31 8" xfId="4963"/>
    <cellStyle name="Migliaia 32" xfId="923"/>
    <cellStyle name="Migliaia 32 2" xfId="924"/>
    <cellStyle name="Migliaia 32 2 2" xfId="925"/>
    <cellStyle name="Migliaia 32 2 2 2" xfId="3338"/>
    <cellStyle name="Migliaia 32 2 2 3" xfId="5897"/>
    <cellStyle name="Migliaia 32 2 2 4" xfId="4974"/>
    <cellStyle name="Migliaia 32 2 3" xfId="3339"/>
    <cellStyle name="Migliaia 32 2 4" xfId="5896"/>
    <cellStyle name="Migliaia 32 2 5" xfId="4973"/>
    <cellStyle name="Migliaia 32 3" xfId="926"/>
    <cellStyle name="Migliaia 32 3 2" xfId="927"/>
    <cellStyle name="Migliaia 32 3 2 2" xfId="928"/>
    <cellStyle name="Migliaia 32 3 2 2 2" xfId="5900"/>
    <cellStyle name="Migliaia 32 3 2 2 3" xfId="4977"/>
    <cellStyle name="Migliaia 32 3 2 3" xfId="3340"/>
    <cellStyle name="Migliaia 32 3 2 4" xfId="5899"/>
    <cellStyle name="Migliaia 32 3 2 5" xfId="4976"/>
    <cellStyle name="Migliaia 32 3 3" xfId="3341"/>
    <cellStyle name="Migliaia 32 3 3 2" xfId="3342"/>
    <cellStyle name="Migliaia 32 3 4" xfId="3343"/>
    <cellStyle name="Migliaia 32 3 5" xfId="3344"/>
    <cellStyle name="Migliaia 32 3 6" xfId="5898"/>
    <cellStyle name="Migliaia 32 3 7" xfId="4975"/>
    <cellStyle name="Migliaia 32 4" xfId="929"/>
    <cellStyle name="Migliaia 32 4 2" xfId="930"/>
    <cellStyle name="Migliaia 32 4 2 2" xfId="3345"/>
    <cellStyle name="Migliaia 32 4 2 3" xfId="3346"/>
    <cellStyle name="Migliaia 32 4 2 4" xfId="5902"/>
    <cellStyle name="Migliaia 32 4 2 5" xfId="4979"/>
    <cellStyle name="Migliaia 32 4 3" xfId="3347"/>
    <cellStyle name="Migliaia 32 4 4" xfId="3348"/>
    <cellStyle name="Migliaia 32 4 5" xfId="5901"/>
    <cellStyle name="Migliaia 32 4 6" xfId="4978"/>
    <cellStyle name="Migliaia 32 5" xfId="931"/>
    <cellStyle name="Migliaia 32 5 2" xfId="3349"/>
    <cellStyle name="Migliaia 32 5 3" xfId="5903"/>
    <cellStyle name="Migliaia 32 5 4" xfId="4980"/>
    <cellStyle name="Migliaia 32 6" xfId="3350"/>
    <cellStyle name="Migliaia 32 7" xfId="5895"/>
    <cellStyle name="Migliaia 32 8" xfId="4972"/>
    <cellStyle name="Migliaia 33" xfId="932"/>
    <cellStyle name="Migliaia 33 2" xfId="933"/>
    <cellStyle name="Migliaia 33 2 2" xfId="934"/>
    <cellStyle name="Migliaia 33 2 2 2" xfId="3351"/>
    <cellStyle name="Migliaia 33 2 2 3" xfId="5906"/>
    <cellStyle name="Migliaia 33 2 2 4" xfId="4983"/>
    <cellStyle name="Migliaia 33 2 3" xfId="3352"/>
    <cellStyle name="Migliaia 33 2 4" xfId="5905"/>
    <cellStyle name="Migliaia 33 2 5" xfId="4982"/>
    <cellStyle name="Migliaia 33 3" xfId="935"/>
    <cellStyle name="Migliaia 33 3 2" xfId="936"/>
    <cellStyle name="Migliaia 33 3 2 2" xfId="937"/>
    <cellStyle name="Migliaia 33 3 2 2 2" xfId="5909"/>
    <cellStyle name="Migliaia 33 3 2 2 3" xfId="4986"/>
    <cellStyle name="Migliaia 33 3 2 3" xfId="3353"/>
    <cellStyle name="Migliaia 33 3 2 4" xfId="5908"/>
    <cellStyle name="Migliaia 33 3 2 5" xfId="4985"/>
    <cellStyle name="Migliaia 33 3 3" xfId="3354"/>
    <cellStyle name="Migliaia 33 3 3 2" xfId="3355"/>
    <cellStyle name="Migliaia 33 3 4" xfId="3356"/>
    <cellStyle name="Migliaia 33 3 5" xfId="3357"/>
    <cellStyle name="Migliaia 33 3 6" xfId="5907"/>
    <cellStyle name="Migliaia 33 3 7" xfId="4984"/>
    <cellStyle name="Migliaia 33 4" xfId="938"/>
    <cellStyle name="Migliaia 33 4 2" xfId="939"/>
    <cellStyle name="Migliaia 33 4 2 2" xfId="3358"/>
    <cellStyle name="Migliaia 33 4 2 3" xfId="3359"/>
    <cellStyle name="Migliaia 33 4 2 4" xfId="5911"/>
    <cellStyle name="Migliaia 33 4 2 5" xfId="4988"/>
    <cellStyle name="Migliaia 33 4 3" xfId="3360"/>
    <cellStyle name="Migliaia 33 4 4" xfId="3361"/>
    <cellStyle name="Migliaia 33 4 5" xfId="5910"/>
    <cellStyle name="Migliaia 33 4 6" xfId="4987"/>
    <cellStyle name="Migliaia 33 5" xfId="940"/>
    <cellStyle name="Migliaia 33 5 2" xfId="3362"/>
    <cellStyle name="Migliaia 33 5 3" xfId="5912"/>
    <cellStyle name="Migliaia 33 5 4" xfId="4989"/>
    <cellStyle name="Migliaia 33 6" xfId="3363"/>
    <cellStyle name="Migliaia 33 7" xfId="5904"/>
    <cellStyle name="Migliaia 33 8" xfId="4981"/>
    <cellStyle name="Migliaia 34" xfId="941"/>
    <cellStyle name="Migliaia 34 2" xfId="942"/>
    <cellStyle name="Migliaia 34 2 2" xfId="943"/>
    <cellStyle name="Migliaia 34 2 2 2" xfId="3364"/>
    <cellStyle name="Migliaia 34 2 2 3" xfId="5915"/>
    <cellStyle name="Migliaia 34 2 2 4" xfId="4992"/>
    <cellStyle name="Migliaia 34 2 3" xfId="3365"/>
    <cellStyle name="Migliaia 34 2 4" xfId="5914"/>
    <cellStyle name="Migliaia 34 2 5" xfId="4991"/>
    <cellStyle name="Migliaia 34 3" xfId="944"/>
    <cellStyle name="Migliaia 34 3 2" xfId="945"/>
    <cellStyle name="Migliaia 34 3 2 2" xfId="946"/>
    <cellStyle name="Migliaia 34 3 2 2 2" xfId="5918"/>
    <cellStyle name="Migliaia 34 3 2 2 3" xfId="4995"/>
    <cellStyle name="Migliaia 34 3 2 3" xfId="3366"/>
    <cellStyle name="Migliaia 34 3 2 4" xfId="5917"/>
    <cellStyle name="Migliaia 34 3 2 5" xfId="4994"/>
    <cellStyle name="Migliaia 34 3 3" xfId="3367"/>
    <cellStyle name="Migliaia 34 3 3 2" xfId="3368"/>
    <cellStyle name="Migliaia 34 3 4" xfId="3369"/>
    <cellStyle name="Migliaia 34 3 5" xfId="3370"/>
    <cellStyle name="Migliaia 34 3 6" xfId="5916"/>
    <cellStyle name="Migliaia 34 3 7" xfId="4993"/>
    <cellStyle name="Migliaia 34 4" xfId="947"/>
    <cellStyle name="Migliaia 34 4 2" xfId="948"/>
    <cellStyle name="Migliaia 34 4 2 2" xfId="3371"/>
    <cellStyle name="Migliaia 34 4 2 3" xfId="3372"/>
    <cellStyle name="Migliaia 34 4 2 4" xfId="5920"/>
    <cellStyle name="Migliaia 34 4 2 5" xfId="4997"/>
    <cellStyle name="Migliaia 34 4 3" xfId="3373"/>
    <cellStyle name="Migliaia 34 4 4" xfId="3374"/>
    <cellStyle name="Migliaia 34 4 5" xfId="5919"/>
    <cellStyle name="Migliaia 34 4 6" xfId="4996"/>
    <cellStyle name="Migliaia 34 5" xfId="949"/>
    <cellStyle name="Migliaia 34 5 2" xfId="3375"/>
    <cellStyle name="Migliaia 34 5 3" xfId="5921"/>
    <cellStyle name="Migliaia 34 5 4" xfId="4998"/>
    <cellStyle name="Migliaia 34 6" xfId="3376"/>
    <cellStyle name="Migliaia 34 7" xfId="5913"/>
    <cellStyle name="Migliaia 34 8" xfId="4990"/>
    <cellStyle name="Migliaia 35" xfId="950"/>
    <cellStyle name="Migliaia 35 2" xfId="951"/>
    <cellStyle name="Migliaia 35 2 2" xfId="952"/>
    <cellStyle name="Migliaia 35 2 2 2" xfId="3377"/>
    <cellStyle name="Migliaia 35 2 2 3" xfId="5924"/>
    <cellStyle name="Migliaia 35 2 2 4" xfId="5001"/>
    <cellStyle name="Migliaia 35 2 3" xfId="3378"/>
    <cellStyle name="Migliaia 35 2 4" xfId="5923"/>
    <cellStyle name="Migliaia 35 2 5" xfId="5000"/>
    <cellStyle name="Migliaia 35 3" xfId="953"/>
    <cellStyle name="Migliaia 35 3 2" xfId="954"/>
    <cellStyle name="Migliaia 35 3 2 2" xfId="955"/>
    <cellStyle name="Migliaia 35 3 2 2 2" xfId="5927"/>
    <cellStyle name="Migliaia 35 3 2 2 3" xfId="5004"/>
    <cellStyle name="Migliaia 35 3 2 3" xfId="3379"/>
    <cellStyle name="Migliaia 35 3 2 4" xfId="5926"/>
    <cellStyle name="Migliaia 35 3 2 5" xfId="5003"/>
    <cellStyle name="Migliaia 35 3 3" xfId="3380"/>
    <cellStyle name="Migliaia 35 3 3 2" xfId="3381"/>
    <cellStyle name="Migliaia 35 3 4" xfId="3382"/>
    <cellStyle name="Migliaia 35 3 5" xfId="3383"/>
    <cellStyle name="Migliaia 35 3 6" xfId="5925"/>
    <cellStyle name="Migliaia 35 3 7" xfId="5002"/>
    <cellStyle name="Migliaia 35 4" xfId="956"/>
    <cellStyle name="Migliaia 35 4 2" xfId="957"/>
    <cellStyle name="Migliaia 35 4 2 2" xfId="3384"/>
    <cellStyle name="Migliaia 35 4 2 3" xfId="3385"/>
    <cellStyle name="Migliaia 35 4 2 4" xfId="5929"/>
    <cellStyle name="Migliaia 35 4 2 5" xfId="5006"/>
    <cellStyle name="Migliaia 35 4 3" xfId="3386"/>
    <cellStyle name="Migliaia 35 4 4" xfId="3387"/>
    <cellStyle name="Migliaia 35 4 5" xfId="5928"/>
    <cellStyle name="Migliaia 35 4 6" xfId="5005"/>
    <cellStyle name="Migliaia 35 5" xfId="958"/>
    <cellStyle name="Migliaia 35 5 2" xfId="3388"/>
    <cellStyle name="Migliaia 35 5 3" xfId="5930"/>
    <cellStyle name="Migliaia 35 5 4" xfId="5007"/>
    <cellStyle name="Migliaia 35 6" xfId="3389"/>
    <cellStyle name="Migliaia 35 7" xfId="5922"/>
    <cellStyle name="Migliaia 35 8" xfId="4999"/>
    <cellStyle name="Migliaia 36" xfId="959"/>
    <cellStyle name="Migliaia 36 2" xfId="960"/>
    <cellStyle name="Migliaia 36 2 2" xfId="961"/>
    <cellStyle name="Migliaia 36 2 2 2" xfId="3390"/>
    <cellStyle name="Migliaia 36 2 2 3" xfId="5933"/>
    <cellStyle name="Migliaia 36 2 2 4" xfId="5010"/>
    <cellStyle name="Migliaia 36 2 3" xfId="3391"/>
    <cellStyle name="Migliaia 36 2 4" xfId="5932"/>
    <cellStyle name="Migliaia 36 2 5" xfId="5009"/>
    <cellStyle name="Migliaia 36 3" xfId="962"/>
    <cellStyle name="Migliaia 36 3 2" xfId="963"/>
    <cellStyle name="Migliaia 36 3 2 2" xfId="964"/>
    <cellStyle name="Migliaia 36 3 2 2 2" xfId="5936"/>
    <cellStyle name="Migliaia 36 3 2 2 3" xfId="5013"/>
    <cellStyle name="Migliaia 36 3 2 3" xfId="3392"/>
    <cellStyle name="Migliaia 36 3 2 4" xfId="5935"/>
    <cellStyle name="Migliaia 36 3 2 5" xfId="5012"/>
    <cellStyle name="Migliaia 36 3 3" xfId="3393"/>
    <cellStyle name="Migliaia 36 3 3 2" xfId="3394"/>
    <cellStyle name="Migliaia 36 3 4" xfId="3395"/>
    <cellStyle name="Migliaia 36 3 5" xfId="3396"/>
    <cellStyle name="Migliaia 36 3 6" xfId="5934"/>
    <cellStyle name="Migliaia 36 3 7" xfId="5011"/>
    <cellStyle name="Migliaia 36 4" xfId="965"/>
    <cellStyle name="Migliaia 36 4 2" xfId="966"/>
    <cellStyle name="Migliaia 36 4 2 2" xfId="3397"/>
    <cellStyle name="Migliaia 36 4 2 3" xfId="3398"/>
    <cellStyle name="Migliaia 36 4 2 4" xfId="5938"/>
    <cellStyle name="Migliaia 36 4 2 5" xfId="5015"/>
    <cellStyle name="Migliaia 36 4 3" xfId="3399"/>
    <cellStyle name="Migliaia 36 4 4" xfId="3400"/>
    <cellStyle name="Migliaia 36 4 5" xfId="5937"/>
    <cellStyle name="Migliaia 36 4 6" xfId="5014"/>
    <cellStyle name="Migliaia 36 5" xfId="967"/>
    <cellStyle name="Migliaia 36 5 2" xfId="3401"/>
    <cellStyle name="Migliaia 36 5 3" xfId="5939"/>
    <cellStyle name="Migliaia 36 5 4" xfId="5016"/>
    <cellStyle name="Migliaia 36 6" xfId="3402"/>
    <cellStyle name="Migliaia 36 7" xfId="5931"/>
    <cellStyle name="Migliaia 36 8" xfId="5008"/>
    <cellStyle name="Migliaia 37" xfId="968"/>
    <cellStyle name="Migliaia 37 2" xfId="969"/>
    <cellStyle name="Migliaia 37 2 2" xfId="970"/>
    <cellStyle name="Migliaia 37 2 2 2" xfId="3403"/>
    <cellStyle name="Migliaia 37 2 2 3" xfId="5942"/>
    <cellStyle name="Migliaia 37 2 2 4" xfId="5019"/>
    <cellStyle name="Migliaia 37 2 3" xfId="3404"/>
    <cellStyle name="Migliaia 37 2 4" xfId="5941"/>
    <cellStyle name="Migliaia 37 2 5" xfId="5018"/>
    <cellStyle name="Migliaia 37 3" xfId="971"/>
    <cellStyle name="Migliaia 37 3 2" xfId="972"/>
    <cellStyle name="Migliaia 37 3 2 2" xfId="973"/>
    <cellStyle name="Migliaia 37 3 2 2 2" xfId="5945"/>
    <cellStyle name="Migliaia 37 3 2 2 3" xfId="5022"/>
    <cellStyle name="Migliaia 37 3 2 3" xfId="3405"/>
    <cellStyle name="Migliaia 37 3 2 4" xfId="5944"/>
    <cellStyle name="Migliaia 37 3 2 5" xfId="5021"/>
    <cellStyle name="Migliaia 37 3 3" xfId="3406"/>
    <cellStyle name="Migliaia 37 3 3 2" xfId="3407"/>
    <cellStyle name="Migliaia 37 3 4" xfId="3408"/>
    <cellStyle name="Migliaia 37 3 5" xfId="3409"/>
    <cellStyle name="Migliaia 37 3 6" xfId="5943"/>
    <cellStyle name="Migliaia 37 3 7" xfId="5020"/>
    <cellStyle name="Migliaia 37 4" xfId="974"/>
    <cellStyle name="Migliaia 37 4 2" xfId="975"/>
    <cellStyle name="Migliaia 37 4 2 2" xfId="3410"/>
    <cellStyle name="Migliaia 37 4 2 3" xfId="3411"/>
    <cellStyle name="Migliaia 37 4 2 4" xfId="5947"/>
    <cellStyle name="Migliaia 37 4 2 5" xfId="5024"/>
    <cellStyle name="Migliaia 37 4 3" xfId="3412"/>
    <cellStyle name="Migliaia 37 4 4" xfId="3413"/>
    <cellStyle name="Migliaia 37 4 5" xfId="5946"/>
    <cellStyle name="Migliaia 37 4 6" xfId="5023"/>
    <cellStyle name="Migliaia 37 5" xfId="976"/>
    <cellStyle name="Migliaia 37 5 2" xfId="3414"/>
    <cellStyle name="Migliaia 37 5 3" xfId="5948"/>
    <cellStyle name="Migliaia 37 5 4" xfId="5025"/>
    <cellStyle name="Migliaia 37 6" xfId="3415"/>
    <cellStyle name="Migliaia 37 7" xfId="5940"/>
    <cellStyle name="Migliaia 37 8" xfId="5017"/>
    <cellStyle name="Migliaia 38" xfId="977"/>
    <cellStyle name="Migliaia 38 2" xfId="978"/>
    <cellStyle name="Migliaia 38 2 2" xfId="979"/>
    <cellStyle name="Migliaia 38 2 2 2" xfId="3416"/>
    <cellStyle name="Migliaia 38 2 2 3" xfId="5951"/>
    <cellStyle name="Migliaia 38 2 2 4" xfId="5028"/>
    <cellStyle name="Migliaia 38 2 3" xfId="3417"/>
    <cellStyle name="Migliaia 38 2 4" xfId="5950"/>
    <cellStyle name="Migliaia 38 2 5" xfId="5027"/>
    <cellStyle name="Migliaia 38 3" xfId="980"/>
    <cellStyle name="Migliaia 38 3 2" xfId="981"/>
    <cellStyle name="Migliaia 38 3 2 2" xfId="982"/>
    <cellStyle name="Migliaia 38 3 2 2 2" xfId="5954"/>
    <cellStyle name="Migliaia 38 3 2 2 3" xfId="5031"/>
    <cellStyle name="Migliaia 38 3 2 3" xfId="3418"/>
    <cellStyle name="Migliaia 38 3 2 4" xfId="5953"/>
    <cellStyle name="Migliaia 38 3 2 5" xfId="5030"/>
    <cellStyle name="Migliaia 38 3 3" xfId="3419"/>
    <cellStyle name="Migliaia 38 3 3 2" xfId="3420"/>
    <cellStyle name="Migliaia 38 3 4" xfId="3421"/>
    <cellStyle name="Migliaia 38 3 5" xfId="3422"/>
    <cellStyle name="Migliaia 38 3 6" xfId="5952"/>
    <cellStyle name="Migliaia 38 3 7" xfId="5029"/>
    <cellStyle name="Migliaia 38 4" xfId="983"/>
    <cellStyle name="Migliaia 38 4 2" xfId="984"/>
    <cellStyle name="Migliaia 38 4 2 2" xfId="3423"/>
    <cellStyle name="Migliaia 38 4 2 3" xfId="3424"/>
    <cellStyle name="Migliaia 38 4 2 4" xfId="5956"/>
    <cellStyle name="Migliaia 38 4 2 5" xfId="5033"/>
    <cellStyle name="Migliaia 38 4 3" xfId="3425"/>
    <cellStyle name="Migliaia 38 4 4" xfId="3426"/>
    <cellStyle name="Migliaia 38 4 5" xfId="5955"/>
    <cellStyle name="Migliaia 38 4 6" xfId="5032"/>
    <cellStyle name="Migliaia 38 5" xfId="985"/>
    <cellStyle name="Migliaia 38 5 2" xfId="3427"/>
    <cellStyle name="Migliaia 38 5 3" xfId="5957"/>
    <cellStyle name="Migliaia 38 5 4" xfId="5034"/>
    <cellStyle name="Migliaia 38 6" xfId="3428"/>
    <cellStyle name="Migliaia 38 7" xfId="5949"/>
    <cellStyle name="Migliaia 38 8" xfId="5026"/>
    <cellStyle name="Migliaia 39" xfId="986"/>
    <cellStyle name="Migliaia 39 2" xfId="987"/>
    <cellStyle name="Migliaia 39 2 2" xfId="988"/>
    <cellStyle name="Migliaia 39 2 2 2" xfId="3429"/>
    <cellStyle name="Migliaia 39 2 2 3" xfId="5960"/>
    <cellStyle name="Migliaia 39 2 2 4" xfId="5037"/>
    <cellStyle name="Migliaia 39 2 3" xfId="3430"/>
    <cellStyle name="Migliaia 39 2 4" xfId="5959"/>
    <cellStyle name="Migliaia 39 2 5" xfId="5036"/>
    <cellStyle name="Migliaia 39 3" xfId="989"/>
    <cellStyle name="Migliaia 39 3 2" xfId="990"/>
    <cellStyle name="Migliaia 39 3 2 2" xfId="991"/>
    <cellStyle name="Migliaia 39 3 2 2 2" xfId="5963"/>
    <cellStyle name="Migliaia 39 3 2 2 3" xfId="5040"/>
    <cellStyle name="Migliaia 39 3 2 3" xfId="3431"/>
    <cellStyle name="Migliaia 39 3 2 4" xfId="5962"/>
    <cellStyle name="Migliaia 39 3 2 5" xfId="5039"/>
    <cellStyle name="Migliaia 39 3 3" xfId="3432"/>
    <cellStyle name="Migliaia 39 3 3 2" xfId="3433"/>
    <cellStyle name="Migliaia 39 3 4" xfId="3434"/>
    <cellStyle name="Migliaia 39 3 5" xfId="3435"/>
    <cellStyle name="Migliaia 39 3 6" xfId="5961"/>
    <cellStyle name="Migliaia 39 3 7" xfId="5038"/>
    <cellStyle name="Migliaia 39 4" xfId="992"/>
    <cellStyle name="Migliaia 39 4 2" xfId="993"/>
    <cellStyle name="Migliaia 39 4 2 2" xfId="3436"/>
    <cellStyle name="Migliaia 39 4 2 3" xfId="3437"/>
    <cellStyle name="Migliaia 39 4 2 4" xfId="5965"/>
    <cellStyle name="Migliaia 39 4 2 5" xfId="5042"/>
    <cellStyle name="Migliaia 39 4 3" xfId="3438"/>
    <cellStyle name="Migliaia 39 4 4" xfId="3439"/>
    <cellStyle name="Migliaia 39 4 5" xfId="5964"/>
    <cellStyle name="Migliaia 39 4 6" xfId="5041"/>
    <cellStyle name="Migliaia 39 5" xfId="994"/>
    <cellStyle name="Migliaia 39 5 2" xfId="3440"/>
    <cellStyle name="Migliaia 39 5 3" xfId="5966"/>
    <cellStyle name="Migliaia 39 5 4" xfId="5043"/>
    <cellStyle name="Migliaia 39 6" xfId="3441"/>
    <cellStyle name="Migliaia 39 7" xfId="5958"/>
    <cellStyle name="Migliaia 39 8" xfId="5035"/>
    <cellStyle name="Migliaia 4" xfId="995"/>
    <cellStyle name="Migliaia 4 2" xfId="996"/>
    <cellStyle name="Migliaia 4 2 2" xfId="997"/>
    <cellStyle name="Migliaia 4 2 2 2" xfId="3442"/>
    <cellStyle name="Migliaia 4 2 2 3" xfId="5969"/>
    <cellStyle name="Migliaia 4 2 2 4" xfId="5046"/>
    <cellStyle name="Migliaia 4 2 3" xfId="3443"/>
    <cellStyle name="Migliaia 4 2 4" xfId="5968"/>
    <cellStyle name="Migliaia 4 2 5" xfId="5045"/>
    <cellStyle name="Migliaia 4 3" xfId="998"/>
    <cellStyle name="Migliaia 4 3 2" xfId="999"/>
    <cellStyle name="Migliaia 4 3 2 2" xfId="1000"/>
    <cellStyle name="Migliaia 4 3 2 2 2" xfId="5972"/>
    <cellStyle name="Migliaia 4 3 2 2 3" xfId="5049"/>
    <cellStyle name="Migliaia 4 3 2 3" xfId="3444"/>
    <cellStyle name="Migliaia 4 3 2 4" xfId="5971"/>
    <cellStyle name="Migliaia 4 3 2 5" xfId="5048"/>
    <cellStyle name="Migliaia 4 3 3" xfId="3445"/>
    <cellStyle name="Migliaia 4 3 3 2" xfId="3446"/>
    <cellStyle name="Migliaia 4 3 4" xfId="3447"/>
    <cellStyle name="Migliaia 4 3 5" xfId="3448"/>
    <cellStyle name="Migliaia 4 3 6" xfId="5970"/>
    <cellStyle name="Migliaia 4 3 7" xfId="5047"/>
    <cellStyle name="Migliaia 4 4" xfId="1001"/>
    <cellStyle name="Migliaia 4 4 2" xfId="1002"/>
    <cellStyle name="Migliaia 4 4 2 2" xfId="3449"/>
    <cellStyle name="Migliaia 4 4 2 3" xfId="3450"/>
    <cellStyle name="Migliaia 4 4 2 4" xfId="5974"/>
    <cellStyle name="Migliaia 4 4 2 5" xfId="5051"/>
    <cellStyle name="Migliaia 4 4 3" xfId="3451"/>
    <cellStyle name="Migliaia 4 4 4" xfId="3452"/>
    <cellStyle name="Migliaia 4 4 5" xfId="5973"/>
    <cellStyle name="Migliaia 4 4 6" xfId="5050"/>
    <cellStyle name="Migliaia 4 5" xfId="1003"/>
    <cellStyle name="Migliaia 4 5 2" xfId="3453"/>
    <cellStyle name="Migliaia 4 5 3" xfId="5975"/>
    <cellStyle name="Migliaia 4 5 4" xfId="5052"/>
    <cellStyle name="Migliaia 4 6" xfId="3454"/>
    <cellStyle name="Migliaia 4 7" xfId="5967"/>
    <cellStyle name="Migliaia 4 8" xfId="5044"/>
    <cellStyle name="Migliaia 40" xfId="1004"/>
    <cellStyle name="Migliaia 40 2" xfId="1005"/>
    <cellStyle name="Migliaia 40 2 2" xfId="1006"/>
    <cellStyle name="Migliaia 40 2 2 2" xfId="3455"/>
    <cellStyle name="Migliaia 40 2 2 3" xfId="5978"/>
    <cellStyle name="Migliaia 40 2 2 4" xfId="5055"/>
    <cellStyle name="Migliaia 40 2 3" xfId="3456"/>
    <cellStyle name="Migliaia 40 2 4" xfId="5977"/>
    <cellStyle name="Migliaia 40 2 5" xfId="5054"/>
    <cellStyle name="Migliaia 40 3" xfId="1007"/>
    <cellStyle name="Migliaia 40 3 2" xfId="1008"/>
    <cellStyle name="Migliaia 40 3 2 2" xfId="1009"/>
    <cellStyle name="Migliaia 40 3 2 2 2" xfId="5981"/>
    <cellStyle name="Migliaia 40 3 2 2 3" xfId="5058"/>
    <cellStyle name="Migliaia 40 3 2 3" xfId="3457"/>
    <cellStyle name="Migliaia 40 3 2 4" xfId="5980"/>
    <cellStyle name="Migliaia 40 3 2 5" xfId="5057"/>
    <cellStyle name="Migliaia 40 3 3" xfId="3458"/>
    <cellStyle name="Migliaia 40 3 3 2" xfId="3459"/>
    <cellStyle name="Migliaia 40 3 4" xfId="3460"/>
    <cellStyle name="Migliaia 40 3 5" xfId="3461"/>
    <cellStyle name="Migliaia 40 3 6" xfId="5979"/>
    <cellStyle name="Migliaia 40 3 7" xfId="5056"/>
    <cellStyle name="Migliaia 40 4" xfId="1010"/>
    <cellStyle name="Migliaia 40 4 2" xfId="1011"/>
    <cellStyle name="Migliaia 40 4 2 2" xfId="3462"/>
    <cellStyle name="Migliaia 40 4 2 3" xfId="3463"/>
    <cellStyle name="Migliaia 40 4 2 4" xfId="5983"/>
    <cellStyle name="Migliaia 40 4 2 5" xfId="5060"/>
    <cellStyle name="Migliaia 40 4 3" xfId="3464"/>
    <cellStyle name="Migliaia 40 4 4" xfId="3465"/>
    <cellStyle name="Migliaia 40 4 5" xfId="5982"/>
    <cellStyle name="Migliaia 40 4 6" xfId="5059"/>
    <cellStyle name="Migliaia 40 5" xfId="1012"/>
    <cellStyle name="Migliaia 40 5 2" xfId="3466"/>
    <cellStyle name="Migliaia 40 5 3" xfId="5984"/>
    <cellStyle name="Migliaia 40 5 4" xfId="5061"/>
    <cellStyle name="Migliaia 40 6" xfId="3467"/>
    <cellStyle name="Migliaia 40 7" xfId="5976"/>
    <cellStyle name="Migliaia 40 8" xfId="5053"/>
    <cellStyle name="Migliaia 41" xfId="1013"/>
    <cellStyle name="Migliaia 41 2" xfId="1014"/>
    <cellStyle name="Migliaia 41 2 2" xfId="1015"/>
    <cellStyle name="Migliaia 41 2 2 2" xfId="3468"/>
    <cellStyle name="Migliaia 41 2 2 3" xfId="5987"/>
    <cellStyle name="Migliaia 41 2 2 4" xfId="5064"/>
    <cellStyle name="Migliaia 41 2 3" xfId="3469"/>
    <cellStyle name="Migliaia 41 2 4" xfId="5986"/>
    <cellStyle name="Migliaia 41 2 5" xfId="5063"/>
    <cellStyle name="Migliaia 41 3" xfId="1016"/>
    <cellStyle name="Migliaia 41 3 2" xfId="1017"/>
    <cellStyle name="Migliaia 41 3 2 2" xfId="1018"/>
    <cellStyle name="Migliaia 41 3 2 2 2" xfId="5990"/>
    <cellStyle name="Migliaia 41 3 2 2 3" xfId="5067"/>
    <cellStyle name="Migliaia 41 3 2 3" xfId="3470"/>
    <cellStyle name="Migliaia 41 3 2 4" xfId="5989"/>
    <cellStyle name="Migliaia 41 3 2 5" xfId="5066"/>
    <cellStyle name="Migliaia 41 3 3" xfId="3471"/>
    <cellStyle name="Migliaia 41 3 3 2" xfId="3472"/>
    <cellStyle name="Migliaia 41 3 4" xfId="3473"/>
    <cellStyle name="Migliaia 41 3 5" xfId="3474"/>
    <cellStyle name="Migliaia 41 3 6" xfId="5988"/>
    <cellStyle name="Migliaia 41 3 7" xfId="5065"/>
    <cellStyle name="Migliaia 41 4" xfId="1019"/>
    <cellStyle name="Migliaia 41 4 2" xfId="1020"/>
    <cellStyle name="Migliaia 41 4 2 2" xfId="3475"/>
    <cellStyle name="Migliaia 41 4 2 3" xfId="3476"/>
    <cellStyle name="Migliaia 41 4 2 4" xfId="5992"/>
    <cellStyle name="Migliaia 41 4 2 5" xfId="5069"/>
    <cellStyle name="Migliaia 41 4 3" xfId="3477"/>
    <cellStyle name="Migliaia 41 4 4" xfId="3478"/>
    <cellStyle name="Migliaia 41 4 5" xfId="5991"/>
    <cellStyle name="Migliaia 41 4 6" xfId="5068"/>
    <cellStyle name="Migliaia 41 5" xfId="1021"/>
    <cellStyle name="Migliaia 41 5 2" xfId="3479"/>
    <cellStyle name="Migliaia 41 5 3" xfId="5993"/>
    <cellStyle name="Migliaia 41 5 4" xfId="5070"/>
    <cellStyle name="Migliaia 41 6" xfId="3480"/>
    <cellStyle name="Migliaia 41 7" xfId="5985"/>
    <cellStyle name="Migliaia 41 8" xfId="5062"/>
    <cellStyle name="Migliaia 42" xfId="1022"/>
    <cellStyle name="Migliaia 42 2" xfId="1023"/>
    <cellStyle name="Migliaia 42 2 2" xfId="1024"/>
    <cellStyle name="Migliaia 42 2 2 2" xfId="3481"/>
    <cellStyle name="Migliaia 42 2 2 3" xfId="5996"/>
    <cellStyle name="Migliaia 42 2 2 4" xfId="5073"/>
    <cellStyle name="Migliaia 42 2 3" xfId="3482"/>
    <cellStyle name="Migliaia 42 2 4" xfId="5995"/>
    <cellStyle name="Migliaia 42 2 5" xfId="5072"/>
    <cellStyle name="Migliaia 42 3" xfId="1025"/>
    <cellStyle name="Migliaia 42 3 2" xfId="1026"/>
    <cellStyle name="Migliaia 42 3 2 2" xfId="1027"/>
    <cellStyle name="Migliaia 42 3 2 2 2" xfId="5999"/>
    <cellStyle name="Migliaia 42 3 2 2 3" xfId="5076"/>
    <cellStyle name="Migliaia 42 3 2 3" xfId="3483"/>
    <cellStyle name="Migliaia 42 3 2 4" xfId="5998"/>
    <cellStyle name="Migliaia 42 3 2 5" xfId="5075"/>
    <cellStyle name="Migliaia 42 3 3" xfId="3484"/>
    <cellStyle name="Migliaia 42 3 3 2" xfId="3485"/>
    <cellStyle name="Migliaia 42 3 4" xfId="3486"/>
    <cellStyle name="Migliaia 42 3 5" xfId="3487"/>
    <cellStyle name="Migliaia 42 3 6" xfId="5997"/>
    <cellStyle name="Migliaia 42 3 7" xfId="5074"/>
    <cellStyle name="Migliaia 42 4" xfId="1028"/>
    <cellStyle name="Migliaia 42 4 2" xfId="1029"/>
    <cellStyle name="Migliaia 42 4 2 2" xfId="3488"/>
    <cellStyle name="Migliaia 42 4 2 3" xfId="3489"/>
    <cellStyle name="Migliaia 42 4 2 4" xfId="6001"/>
    <cellStyle name="Migliaia 42 4 2 5" xfId="5078"/>
    <cellStyle name="Migliaia 42 4 3" xfId="3490"/>
    <cellStyle name="Migliaia 42 4 4" xfId="3491"/>
    <cellStyle name="Migliaia 42 4 5" xfId="6000"/>
    <cellStyle name="Migliaia 42 4 6" xfId="5077"/>
    <cellStyle name="Migliaia 42 5" xfId="1030"/>
    <cellStyle name="Migliaia 42 5 2" xfId="3492"/>
    <cellStyle name="Migliaia 42 5 3" xfId="6002"/>
    <cellStyle name="Migliaia 42 5 4" xfId="5079"/>
    <cellStyle name="Migliaia 42 6" xfId="3493"/>
    <cellStyle name="Migliaia 42 7" xfId="5994"/>
    <cellStyle name="Migliaia 42 8" xfId="5071"/>
    <cellStyle name="Migliaia 43" xfId="1031"/>
    <cellStyle name="Migliaia 43 2" xfId="1032"/>
    <cellStyle name="Migliaia 43 2 2" xfId="1033"/>
    <cellStyle name="Migliaia 43 2 2 2" xfId="3494"/>
    <cellStyle name="Migliaia 43 2 2 3" xfId="6005"/>
    <cellStyle name="Migliaia 43 2 2 4" xfId="5082"/>
    <cellStyle name="Migliaia 43 2 3" xfId="3495"/>
    <cellStyle name="Migliaia 43 2 4" xfId="6004"/>
    <cellStyle name="Migliaia 43 2 5" xfId="5081"/>
    <cellStyle name="Migliaia 43 3" xfId="1034"/>
    <cellStyle name="Migliaia 43 3 2" xfId="1035"/>
    <cellStyle name="Migliaia 43 3 2 2" xfId="1036"/>
    <cellStyle name="Migliaia 43 3 2 2 2" xfId="6008"/>
    <cellStyle name="Migliaia 43 3 2 2 3" xfId="5085"/>
    <cellStyle name="Migliaia 43 3 2 3" xfId="3496"/>
    <cellStyle name="Migliaia 43 3 2 4" xfId="6007"/>
    <cellStyle name="Migliaia 43 3 2 5" xfId="5084"/>
    <cellStyle name="Migliaia 43 3 3" xfId="3497"/>
    <cellStyle name="Migliaia 43 3 3 2" xfId="3498"/>
    <cellStyle name="Migliaia 43 3 4" xfId="3499"/>
    <cellStyle name="Migliaia 43 3 5" xfId="3500"/>
    <cellStyle name="Migliaia 43 3 6" xfId="6006"/>
    <cellStyle name="Migliaia 43 3 7" xfId="5083"/>
    <cellStyle name="Migliaia 43 4" xfId="1037"/>
    <cellStyle name="Migliaia 43 4 2" xfId="1038"/>
    <cellStyle name="Migliaia 43 4 2 2" xfId="3501"/>
    <cellStyle name="Migliaia 43 4 2 3" xfId="3502"/>
    <cellStyle name="Migliaia 43 4 2 4" xfId="6010"/>
    <cellStyle name="Migliaia 43 4 2 5" xfId="5087"/>
    <cellStyle name="Migliaia 43 4 3" xfId="3503"/>
    <cellStyle name="Migliaia 43 4 4" xfId="3504"/>
    <cellStyle name="Migliaia 43 4 5" xfId="6009"/>
    <cellStyle name="Migliaia 43 4 6" xfId="5086"/>
    <cellStyle name="Migliaia 43 5" xfId="1039"/>
    <cellStyle name="Migliaia 43 5 2" xfId="3505"/>
    <cellStyle name="Migliaia 43 5 3" xfId="6011"/>
    <cellStyle name="Migliaia 43 5 4" xfId="5088"/>
    <cellStyle name="Migliaia 43 6" xfId="3506"/>
    <cellStyle name="Migliaia 43 7" xfId="6003"/>
    <cellStyle name="Migliaia 43 8" xfId="5080"/>
    <cellStyle name="Migliaia 44" xfId="1040"/>
    <cellStyle name="Migliaia 44 2" xfId="1041"/>
    <cellStyle name="Migliaia 44 2 2" xfId="1042"/>
    <cellStyle name="Migliaia 44 2 2 2" xfId="3507"/>
    <cellStyle name="Migliaia 44 2 2 3" xfId="6014"/>
    <cellStyle name="Migliaia 44 2 2 4" xfId="5091"/>
    <cellStyle name="Migliaia 44 2 3" xfId="3508"/>
    <cellStyle name="Migliaia 44 2 4" xfId="6013"/>
    <cellStyle name="Migliaia 44 2 5" xfId="5090"/>
    <cellStyle name="Migliaia 44 3" xfId="1043"/>
    <cellStyle name="Migliaia 44 3 2" xfId="1044"/>
    <cellStyle name="Migliaia 44 3 2 2" xfId="1045"/>
    <cellStyle name="Migliaia 44 3 2 2 2" xfId="6017"/>
    <cellStyle name="Migliaia 44 3 2 2 3" xfId="5094"/>
    <cellStyle name="Migliaia 44 3 2 3" xfId="3509"/>
    <cellStyle name="Migliaia 44 3 2 4" xfId="6016"/>
    <cellStyle name="Migliaia 44 3 2 5" xfId="5093"/>
    <cellStyle name="Migliaia 44 3 3" xfId="3510"/>
    <cellStyle name="Migliaia 44 3 3 2" xfId="3511"/>
    <cellStyle name="Migliaia 44 3 4" xfId="3512"/>
    <cellStyle name="Migliaia 44 3 5" xfId="3513"/>
    <cellStyle name="Migliaia 44 3 6" xfId="6015"/>
    <cellStyle name="Migliaia 44 3 7" xfId="5092"/>
    <cellStyle name="Migliaia 44 4" xfId="1046"/>
    <cellStyle name="Migliaia 44 4 2" xfId="1047"/>
    <cellStyle name="Migliaia 44 4 2 2" xfId="3514"/>
    <cellStyle name="Migliaia 44 4 2 3" xfId="3515"/>
    <cellStyle name="Migliaia 44 4 2 4" xfId="6019"/>
    <cellStyle name="Migliaia 44 4 2 5" xfId="5096"/>
    <cellStyle name="Migliaia 44 4 3" xfId="3516"/>
    <cellStyle name="Migliaia 44 4 4" xfId="3517"/>
    <cellStyle name="Migliaia 44 4 5" xfId="6018"/>
    <cellStyle name="Migliaia 44 4 6" xfId="5095"/>
    <cellStyle name="Migliaia 44 5" xfId="1048"/>
    <cellStyle name="Migliaia 44 5 2" xfId="3518"/>
    <cellStyle name="Migliaia 44 5 3" xfId="6020"/>
    <cellStyle name="Migliaia 44 5 4" xfId="5097"/>
    <cellStyle name="Migliaia 44 6" xfId="3519"/>
    <cellStyle name="Migliaia 44 7" xfId="6012"/>
    <cellStyle name="Migliaia 44 8" xfId="5089"/>
    <cellStyle name="Migliaia 45" xfId="1049"/>
    <cellStyle name="Migliaia 45 2" xfId="1050"/>
    <cellStyle name="Migliaia 45 2 2" xfId="1051"/>
    <cellStyle name="Migliaia 45 2 2 2" xfId="3520"/>
    <cellStyle name="Migliaia 45 2 2 3" xfId="6023"/>
    <cellStyle name="Migliaia 45 2 2 4" xfId="5100"/>
    <cellStyle name="Migliaia 45 2 3" xfId="3521"/>
    <cellStyle name="Migliaia 45 2 4" xfId="6022"/>
    <cellStyle name="Migliaia 45 2 5" xfId="5099"/>
    <cellStyle name="Migliaia 45 3" xfId="1052"/>
    <cellStyle name="Migliaia 45 3 2" xfId="1053"/>
    <cellStyle name="Migliaia 45 3 2 2" xfId="1054"/>
    <cellStyle name="Migliaia 45 3 2 2 2" xfId="6026"/>
    <cellStyle name="Migliaia 45 3 2 2 3" xfId="5103"/>
    <cellStyle name="Migliaia 45 3 2 3" xfId="3522"/>
    <cellStyle name="Migliaia 45 3 2 4" xfId="6025"/>
    <cellStyle name="Migliaia 45 3 2 5" xfId="5102"/>
    <cellStyle name="Migliaia 45 3 3" xfId="3523"/>
    <cellStyle name="Migliaia 45 3 3 2" xfId="3524"/>
    <cellStyle name="Migliaia 45 3 4" xfId="3525"/>
    <cellStyle name="Migliaia 45 3 5" xfId="3526"/>
    <cellStyle name="Migliaia 45 3 6" xfId="6024"/>
    <cellStyle name="Migliaia 45 3 7" xfId="5101"/>
    <cellStyle name="Migliaia 45 4" xfId="1055"/>
    <cellStyle name="Migliaia 45 4 2" xfId="1056"/>
    <cellStyle name="Migliaia 45 4 2 2" xfId="3527"/>
    <cellStyle name="Migliaia 45 4 2 3" xfId="3528"/>
    <cellStyle name="Migliaia 45 4 2 4" xfId="6028"/>
    <cellStyle name="Migliaia 45 4 2 5" xfId="5105"/>
    <cellStyle name="Migliaia 45 4 3" xfId="3529"/>
    <cellStyle name="Migliaia 45 4 4" xfId="3530"/>
    <cellStyle name="Migliaia 45 4 5" xfId="6027"/>
    <cellStyle name="Migliaia 45 4 6" xfId="5104"/>
    <cellStyle name="Migliaia 45 5" xfId="1057"/>
    <cellStyle name="Migliaia 45 5 2" xfId="3531"/>
    <cellStyle name="Migliaia 45 5 3" xfId="6029"/>
    <cellStyle name="Migliaia 45 5 4" xfId="5106"/>
    <cellStyle name="Migliaia 45 6" xfId="3532"/>
    <cellStyle name="Migliaia 45 7" xfId="6021"/>
    <cellStyle name="Migliaia 45 8" xfId="5098"/>
    <cellStyle name="Migliaia 46" xfId="1058"/>
    <cellStyle name="Migliaia 46 2" xfId="1059"/>
    <cellStyle name="Migliaia 46 2 2" xfId="1060"/>
    <cellStyle name="Migliaia 46 2 2 2" xfId="3533"/>
    <cellStyle name="Migliaia 46 2 2 3" xfId="6032"/>
    <cellStyle name="Migliaia 46 2 2 4" xfId="5109"/>
    <cellStyle name="Migliaia 46 2 3" xfId="3534"/>
    <cellStyle name="Migliaia 46 2 4" xfId="6031"/>
    <cellStyle name="Migliaia 46 2 5" xfId="5108"/>
    <cellStyle name="Migliaia 46 3" xfId="1061"/>
    <cellStyle name="Migliaia 46 3 2" xfId="1062"/>
    <cellStyle name="Migliaia 46 3 2 2" xfId="1063"/>
    <cellStyle name="Migliaia 46 3 2 2 2" xfId="6035"/>
    <cellStyle name="Migliaia 46 3 2 2 3" xfId="5112"/>
    <cellStyle name="Migliaia 46 3 2 3" xfId="3535"/>
    <cellStyle name="Migliaia 46 3 2 4" xfId="6034"/>
    <cellStyle name="Migliaia 46 3 2 5" xfId="5111"/>
    <cellStyle name="Migliaia 46 3 3" xfId="3536"/>
    <cellStyle name="Migliaia 46 3 3 2" xfId="3537"/>
    <cellStyle name="Migliaia 46 3 4" xfId="3538"/>
    <cellStyle name="Migliaia 46 3 5" xfId="3539"/>
    <cellStyle name="Migliaia 46 3 6" xfId="6033"/>
    <cellStyle name="Migliaia 46 3 7" xfId="5110"/>
    <cellStyle name="Migliaia 46 4" xfId="1064"/>
    <cellStyle name="Migliaia 46 4 2" xfId="1065"/>
    <cellStyle name="Migliaia 46 4 2 2" xfId="3540"/>
    <cellStyle name="Migliaia 46 4 2 3" xfId="3541"/>
    <cellStyle name="Migliaia 46 4 2 4" xfId="6037"/>
    <cellStyle name="Migliaia 46 4 2 5" xfId="5114"/>
    <cellStyle name="Migliaia 46 4 3" xfId="3542"/>
    <cellStyle name="Migliaia 46 4 4" xfId="3543"/>
    <cellStyle name="Migliaia 46 4 5" xfId="6036"/>
    <cellStyle name="Migliaia 46 4 6" xfId="5113"/>
    <cellStyle name="Migliaia 46 5" xfId="1066"/>
    <cellStyle name="Migliaia 46 5 2" xfId="3544"/>
    <cellStyle name="Migliaia 46 5 3" xfId="6038"/>
    <cellStyle name="Migliaia 46 5 4" xfId="5115"/>
    <cellStyle name="Migliaia 46 6" xfId="3545"/>
    <cellStyle name="Migliaia 46 7" xfId="6030"/>
    <cellStyle name="Migliaia 46 8" xfId="5107"/>
    <cellStyle name="Migliaia 47" xfId="1067"/>
    <cellStyle name="Migliaia 47 2" xfId="1068"/>
    <cellStyle name="Migliaia 47 2 2" xfId="1069"/>
    <cellStyle name="Migliaia 47 2 2 2" xfId="3546"/>
    <cellStyle name="Migliaia 47 2 2 3" xfId="6041"/>
    <cellStyle name="Migliaia 47 2 2 4" xfId="5118"/>
    <cellStyle name="Migliaia 47 2 3" xfId="3547"/>
    <cellStyle name="Migliaia 47 2 4" xfId="6040"/>
    <cellStyle name="Migliaia 47 2 5" xfId="5117"/>
    <cellStyle name="Migliaia 47 3" xfId="1070"/>
    <cellStyle name="Migliaia 47 3 2" xfId="1071"/>
    <cellStyle name="Migliaia 47 3 2 2" xfId="1072"/>
    <cellStyle name="Migliaia 47 3 2 2 2" xfId="6044"/>
    <cellStyle name="Migliaia 47 3 2 2 3" xfId="5121"/>
    <cellStyle name="Migliaia 47 3 2 3" xfId="3548"/>
    <cellStyle name="Migliaia 47 3 2 4" xfId="6043"/>
    <cellStyle name="Migliaia 47 3 2 5" xfId="5120"/>
    <cellStyle name="Migliaia 47 3 3" xfId="3549"/>
    <cellStyle name="Migliaia 47 3 3 2" xfId="3550"/>
    <cellStyle name="Migliaia 47 3 4" xfId="3551"/>
    <cellStyle name="Migliaia 47 3 5" xfId="3552"/>
    <cellStyle name="Migliaia 47 3 6" xfId="6042"/>
    <cellStyle name="Migliaia 47 3 7" xfId="5119"/>
    <cellStyle name="Migliaia 47 4" xfId="1073"/>
    <cellStyle name="Migliaia 47 4 2" xfId="1074"/>
    <cellStyle name="Migliaia 47 4 2 2" xfId="3553"/>
    <cellStyle name="Migliaia 47 4 2 3" xfId="3554"/>
    <cellStyle name="Migliaia 47 4 2 4" xfId="6046"/>
    <cellStyle name="Migliaia 47 4 2 5" xfId="5123"/>
    <cellStyle name="Migliaia 47 4 3" xfId="3555"/>
    <cellStyle name="Migliaia 47 4 4" xfId="3556"/>
    <cellStyle name="Migliaia 47 4 5" xfId="6045"/>
    <cellStyle name="Migliaia 47 4 6" xfId="5122"/>
    <cellStyle name="Migliaia 47 5" xfId="1075"/>
    <cellStyle name="Migliaia 47 5 2" xfId="3557"/>
    <cellStyle name="Migliaia 47 5 3" xfId="6047"/>
    <cellStyle name="Migliaia 47 5 4" xfId="5124"/>
    <cellStyle name="Migliaia 47 6" xfId="3558"/>
    <cellStyle name="Migliaia 47 7" xfId="6039"/>
    <cellStyle name="Migliaia 47 8" xfId="5116"/>
    <cellStyle name="Migliaia 48" xfId="1076"/>
    <cellStyle name="Migliaia 48 2" xfId="1077"/>
    <cellStyle name="Migliaia 48 2 2" xfId="1078"/>
    <cellStyle name="Migliaia 48 2 2 2" xfId="3559"/>
    <cellStyle name="Migliaia 48 2 2 3" xfId="6050"/>
    <cellStyle name="Migliaia 48 2 2 4" xfId="5127"/>
    <cellStyle name="Migliaia 48 2 3" xfId="3560"/>
    <cellStyle name="Migliaia 48 2 4" xfId="6049"/>
    <cellStyle name="Migliaia 48 2 5" xfId="5126"/>
    <cellStyle name="Migliaia 48 3" xfId="1079"/>
    <cellStyle name="Migliaia 48 3 2" xfId="1080"/>
    <cellStyle name="Migliaia 48 3 2 2" xfId="1081"/>
    <cellStyle name="Migliaia 48 3 2 2 2" xfId="6053"/>
    <cellStyle name="Migliaia 48 3 2 2 3" xfId="5130"/>
    <cellStyle name="Migliaia 48 3 2 3" xfId="3561"/>
    <cellStyle name="Migliaia 48 3 2 4" xfId="6052"/>
    <cellStyle name="Migliaia 48 3 2 5" xfId="5129"/>
    <cellStyle name="Migliaia 48 3 3" xfId="3562"/>
    <cellStyle name="Migliaia 48 3 3 2" xfId="3563"/>
    <cellStyle name="Migliaia 48 3 4" xfId="3564"/>
    <cellStyle name="Migliaia 48 3 5" xfId="3565"/>
    <cellStyle name="Migliaia 48 3 6" xfId="6051"/>
    <cellStyle name="Migliaia 48 3 7" xfId="5128"/>
    <cellStyle name="Migliaia 48 4" xfId="1082"/>
    <cellStyle name="Migliaia 48 4 2" xfId="1083"/>
    <cellStyle name="Migliaia 48 4 2 2" xfId="3566"/>
    <cellStyle name="Migliaia 48 4 2 3" xfId="3567"/>
    <cellStyle name="Migliaia 48 4 2 4" xfId="6055"/>
    <cellStyle name="Migliaia 48 4 2 5" xfId="5132"/>
    <cellStyle name="Migliaia 48 4 3" xfId="3568"/>
    <cellStyle name="Migliaia 48 4 4" xfId="3569"/>
    <cellStyle name="Migliaia 48 4 5" xfId="6054"/>
    <cellStyle name="Migliaia 48 4 6" xfId="5131"/>
    <cellStyle name="Migliaia 48 5" xfId="1084"/>
    <cellStyle name="Migliaia 48 5 2" xfId="3570"/>
    <cellStyle name="Migliaia 48 5 3" xfId="6056"/>
    <cellStyle name="Migliaia 48 5 4" xfId="5133"/>
    <cellStyle name="Migliaia 48 6" xfId="3571"/>
    <cellStyle name="Migliaia 48 7" xfId="6048"/>
    <cellStyle name="Migliaia 48 8" xfId="5125"/>
    <cellStyle name="Migliaia 49" xfId="1085"/>
    <cellStyle name="Migliaia 49 2" xfId="1086"/>
    <cellStyle name="Migliaia 49 2 2" xfId="1087"/>
    <cellStyle name="Migliaia 49 2 2 2" xfId="3572"/>
    <cellStyle name="Migliaia 49 2 2 3" xfId="6059"/>
    <cellStyle name="Migliaia 49 2 2 4" xfId="5136"/>
    <cellStyle name="Migliaia 49 2 3" xfId="3573"/>
    <cellStyle name="Migliaia 49 2 4" xfId="6058"/>
    <cellStyle name="Migliaia 49 2 5" xfId="5135"/>
    <cellStyle name="Migliaia 49 3" xfId="1088"/>
    <cellStyle name="Migliaia 49 3 2" xfId="1089"/>
    <cellStyle name="Migliaia 49 3 2 2" xfId="1090"/>
    <cellStyle name="Migliaia 49 3 2 2 2" xfId="6062"/>
    <cellStyle name="Migliaia 49 3 2 2 3" xfId="5139"/>
    <cellStyle name="Migliaia 49 3 2 3" xfId="3574"/>
    <cellStyle name="Migliaia 49 3 2 4" xfId="6061"/>
    <cellStyle name="Migliaia 49 3 2 5" xfId="5138"/>
    <cellStyle name="Migliaia 49 3 3" xfId="3575"/>
    <cellStyle name="Migliaia 49 3 3 2" xfId="3576"/>
    <cellStyle name="Migliaia 49 3 4" xfId="3577"/>
    <cellStyle name="Migliaia 49 3 5" xfId="3578"/>
    <cellStyle name="Migliaia 49 3 6" xfId="6060"/>
    <cellStyle name="Migliaia 49 3 7" xfId="5137"/>
    <cellStyle name="Migliaia 49 4" xfId="1091"/>
    <cellStyle name="Migliaia 49 4 2" xfId="1092"/>
    <cellStyle name="Migliaia 49 4 2 2" xfId="3579"/>
    <cellStyle name="Migliaia 49 4 2 3" xfId="3580"/>
    <cellStyle name="Migliaia 49 4 2 4" xfId="6064"/>
    <cellStyle name="Migliaia 49 4 2 5" xfId="5141"/>
    <cellStyle name="Migliaia 49 4 3" xfId="3581"/>
    <cellStyle name="Migliaia 49 4 4" xfId="3582"/>
    <cellStyle name="Migliaia 49 4 5" xfId="6063"/>
    <cellStyle name="Migliaia 49 4 6" xfId="5140"/>
    <cellStyle name="Migliaia 49 5" xfId="1093"/>
    <cellStyle name="Migliaia 49 5 2" xfId="3583"/>
    <cellStyle name="Migliaia 49 5 3" xfId="6065"/>
    <cellStyle name="Migliaia 49 5 4" xfId="5142"/>
    <cellStyle name="Migliaia 49 6" xfId="3584"/>
    <cellStyle name="Migliaia 49 7" xfId="6057"/>
    <cellStyle name="Migliaia 49 8" xfId="5134"/>
    <cellStyle name="Migliaia 5" xfId="1094"/>
    <cellStyle name="Migliaia 5 2" xfId="1095"/>
    <cellStyle name="Migliaia 5 2 2" xfId="1096"/>
    <cellStyle name="Migliaia 5 2 2 2" xfId="3585"/>
    <cellStyle name="Migliaia 5 2 2 3" xfId="6068"/>
    <cellStyle name="Migliaia 5 2 2 4" xfId="5145"/>
    <cellStyle name="Migliaia 5 2 3" xfId="3586"/>
    <cellStyle name="Migliaia 5 2 4" xfId="6067"/>
    <cellStyle name="Migliaia 5 2 5" xfId="5144"/>
    <cellStyle name="Migliaia 5 3" xfId="1097"/>
    <cellStyle name="Migliaia 5 3 2" xfId="1098"/>
    <cellStyle name="Migliaia 5 3 2 2" xfId="1099"/>
    <cellStyle name="Migliaia 5 3 2 2 2" xfId="6071"/>
    <cellStyle name="Migliaia 5 3 2 2 3" xfId="5148"/>
    <cellStyle name="Migliaia 5 3 2 3" xfId="3587"/>
    <cellStyle name="Migliaia 5 3 2 4" xfId="6070"/>
    <cellStyle name="Migliaia 5 3 2 5" xfId="5147"/>
    <cellStyle name="Migliaia 5 3 3" xfId="3588"/>
    <cellStyle name="Migliaia 5 3 3 2" xfId="3589"/>
    <cellStyle name="Migliaia 5 3 4" xfId="3590"/>
    <cellStyle name="Migliaia 5 3 5" xfId="3591"/>
    <cellStyle name="Migliaia 5 3 6" xfId="6069"/>
    <cellStyle name="Migliaia 5 3 7" xfId="5146"/>
    <cellStyle name="Migliaia 5 4" xfId="1100"/>
    <cellStyle name="Migliaia 5 4 2" xfId="1101"/>
    <cellStyle name="Migliaia 5 4 2 2" xfId="3592"/>
    <cellStyle name="Migliaia 5 4 2 3" xfId="3593"/>
    <cellStyle name="Migliaia 5 4 2 4" xfId="6073"/>
    <cellStyle name="Migliaia 5 4 2 5" xfId="5150"/>
    <cellStyle name="Migliaia 5 4 3" xfId="3594"/>
    <cellStyle name="Migliaia 5 4 4" xfId="3595"/>
    <cellStyle name="Migliaia 5 4 5" xfId="6072"/>
    <cellStyle name="Migliaia 5 4 6" xfId="5149"/>
    <cellStyle name="Migliaia 5 5" xfId="1102"/>
    <cellStyle name="Migliaia 5 5 2" xfId="3596"/>
    <cellStyle name="Migliaia 5 5 3" xfId="6074"/>
    <cellStyle name="Migliaia 5 5 4" xfId="5151"/>
    <cellStyle name="Migliaia 5 6" xfId="3597"/>
    <cellStyle name="Migliaia 5 7" xfId="6066"/>
    <cellStyle name="Migliaia 5 8" xfId="5143"/>
    <cellStyle name="Migliaia 50" xfId="1103"/>
    <cellStyle name="Migliaia 50 2" xfId="1104"/>
    <cellStyle name="Migliaia 50 2 2" xfId="1105"/>
    <cellStyle name="Migliaia 50 2 2 2" xfId="3598"/>
    <cellStyle name="Migliaia 50 2 2 3" xfId="6077"/>
    <cellStyle name="Migliaia 50 2 2 4" xfId="5154"/>
    <cellStyle name="Migliaia 50 2 3" xfId="3599"/>
    <cellStyle name="Migliaia 50 2 4" xfId="6076"/>
    <cellStyle name="Migliaia 50 2 5" xfId="5153"/>
    <cellStyle name="Migliaia 50 3" xfId="1106"/>
    <cellStyle name="Migliaia 50 3 2" xfId="1107"/>
    <cellStyle name="Migliaia 50 3 2 2" xfId="1108"/>
    <cellStyle name="Migliaia 50 3 2 2 2" xfId="6080"/>
    <cellStyle name="Migliaia 50 3 2 2 3" xfId="5157"/>
    <cellStyle name="Migliaia 50 3 2 3" xfId="3600"/>
    <cellStyle name="Migliaia 50 3 2 4" xfId="6079"/>
    <cellStyle name="Migliaia 50 3 2 5" xfId="5156"/>
    <cellStyle name="Migliaia 50 3 3" xfId="3601"/>
    <cellStyle name="Migliaia 50 3 3 2" xfId="3602"/>
    <cellStyle name="Migliaia 50 3 4" xfId="3603"/>
    <cellStyle name="Migliaia 50 3 5" xfId="3604"/>
    <cellStyle name="Migliaia 50 3 6" xfId="6078"/>
    <cellStyle name="Migliaia 50 3 7" xfId="5155"/>
    <cellStyle name="Migliaia 50 4" xfId="1109"/>
    <cellStyle name="Migliaia 50 4 2" xfId="1110"/>
    <cellStyle name="Migliaia 50 4 2 2" xfId="3605"/>
    <cellStyle name="Migliaia 50 4 2 3" xfId="3606"/>
    <cellStyle name="Migliaia 50 4 2 4" xfId="6082"/>
    <cellStyle name="Migliaia 50 4 2 5" xfId="5159"/>
    <cellStyle name="Migliaia 50 4 3" xfId="3607"/>
    <cellStyle name="Migliaia 50 4 4" xfId="3608"/>
    <cellStyle name="Migliaia 50 4 5" xfId="6081"/>
    <cellStyle name="Migliaia 50 4 6" xfId="5158"/>
    <cellStyle name="Migliaia 50 5" xfId="1111"/>
    <cellStyle name="Migliaia 50 5 2" xfId="3609"/>
    <cellStyle name="Migliaia 50 5 3" xfId="6083"/>
    <cellStyle name="Migliaia 50 5 4" xfId="5160"/>
    <cellStyle name="Migliaia 50 6" xfId="3610"/>
    <cellStyle name="Migliaia 50 7" xfId="6075"/>
    <cellStyle name="Migliaia 50 8" xfId="5152"/>
    <cellStyle name="Migliaia 51" xfId="1112"/>
    <cellStyle name="Migliaia 51 2" xfId="1113"/>
    <cellStyle name="Migliaia 51 2 2" xfId="1114"/>
    <cellStyle name="Migliaia 51 2 2 2" xfId="3611"/>
    <cellStyle name="Migliaia 51 2 2 3" xfId="6086"/>
    <cellStyle name="Migliaia 51 2 2 4" xfId="5163"/>
    <cellStyle name="Migliaia 51 2 3" xfId="3612"/>
    <cellStyle name="Migliaia 51 2 4" xfId="6085"/>
    <cellStyle name="Migliaia 51 2 5" xfId="5162"/>
    <cellStyle name="Migliaia 51 3" xfId="1115"/>
    <cellStyle name="Migliaia 51 3 2" xfId="1116"/>
    <cellStyle name="Migliaia 51 3 2 2" xfId="1117"/>
    <cellStyle name="Migliaia 51 3 2 2 2" xfId="6089"/>
    <cellStyle name="Migliaia 51 3 2 2 3" xfId="5166"/>
    <cellStyle name="Migliaia 51 3 2 3" xfId="3613"/>
    <cellStyle name="Migliaia 51 3 2 4" xfId="6088"/>
    <cellStyle name="Migliaia 51 3 2 5" xfId="5165"/>
    <cellStyle name="Migliaia 51 3 3" xfId="3614"/>
    <cellStyle name="Migliaia 51 3 3 2" xfId="3615"/>
    <cellStyle name="Migliaia 51 3 4" xfId="3616"/>
    <cellStyle name="Migliaia 51 3 5" xfId="3617"/>
    <cellStyle name="Migliaia 51 3 6" xfId="6087"/>
    <cellStyle name="Migliaia 51 3 7" xfId="5164"/>
    <cellStyle name="Migliaia 51 4" xfId="1118"/>
    <cellStyle name="Migliaia 51 4 2" xfId="1119"/>
    <cellStyle name="Migliaia 51 4 2 2" xfId="3618"/>
    <cellStyle name="Migliaia 51 4 2 3" xfId="3619"/>
    <cellStyle name="Migliaia 51 4 2 4" xfId="6091"/>
    <cellStyle name="Migliaia 51 4 2 5" xfId="5168"/>
    <cellStyle name="Migliaia 51 4 3" xfId="3620"/>
    <cellStyle name="Migliaia 51 4 4" xfId="3621"/>
    <cellStyle name="Migliaia 51 4 5" xfId="6090"/>
    <cellStyle name="Migliaia 51 4 6" xfId="5167"/>
    <cellStyle name="Migliaia 51 5" xfId="1120"/>
    <cellStyle name="Migliaia 51 5 2" xfId="3622"/>
    <cellStyle name="Migliaia 51 5 3" xfId="6092"/>
    <cellStyle name="Migliaia 51 5 4" xfId="5169"/>
    <cellStyle name="Migliaia 51 6" xfId="3623"/>
    <cellStyle name="Migliaia 51 7" xfId="6084"/>
    <cellStyle name="Migliaia 51 8" xfId="5161"/>
    <cellStyle name="Migliaia 52" xfId="1121"/>
    <cellStyle name="Migliaia 52 2" xfId="1122"/>
    <cellStyle name="Migliaia 52 2 2" xfId="1123"/>
    <cellStyle name="Migliaia 52 2 2 2" xfId="3624"/>
    <cellStyle name="Migliaia 52 2 2 3" xfId="6095"/>
    <cellStyle name="Migliaia 52 2 2 4" xfId="5172"/>
    <cellStyle name="Migliaia 52 2 3" xfId="3625"/>
    <cellStyle name="Migliaia 52 2 4" xfId="6094"/>
    <cellStyle name="Migliaia 52 2 5" xfId="5171"/>
    <cellStyle name="Migliaia 52 3" xfId="1124"/>
    <cellStyle name="Migliaia 52 3 2" xfId="1125"/>
    <cellStyle name="Migliaia 52 3 2 2" xfId="1126"/>
    <cellStyle name="Migliaia 52 3 2 2 2" xfId="6098"/>
    <cellStyle name="Migliaia 52 3 2 2 3" xfId="5175"/>
    <cellStyle name="Migliaia 52 3 2 3" xfId="3626"/>
    <cellStyle name="Migliaia 52 3 2 4" xfId="6097"/>
    <cellStyle name="Migliaia 52 3 2 5" xfId="5174"/>
    <cellStyle name="Migliaia 52 3 3" xfId="3627"/>
    <cellStyle name="Migliaia 52 3 3 2" xfId="3628"/>
    <cellStyle name="Migliaia 52 3 4" xfId="3629"/>
    <cellStyle name="Migliaia 52 3 5" xfId="3630"/>
    <cellStyle name="Migliaia 52 3 6" xfId="6096"/>
    <cellStyle name="Migliaia 52 3 7" xfId="5173"/>
    <cellStyle name="Migliaia 52 4" xfId="1127"/>
    <cellStyle name="Migliaia 52 4 2" xfId="1128"/>
    <cellStyle name="Migliaia 52 4 2 2" xfId="3631"/>
    <cellStyle name="Migliaia 52 4 2 3" xfId="3632"/>
    <cellStyle name="Migliaia 52 4 2 4" xfId="6100"/>
    <cellStyle name="Migliaia 52 4 2 5" xfId="5177"/>
    <cellStyle name="Migliaia 52 4 3" xfId="3633"/>
    <cellStyle name="Migliaia 52 4 4" xfId="3634"/>
    <cellStyle name="Migliaia 52 4 5" xfId="6099"/>
    <cellStyle name="Migliaia 52 4 6" xfId="5176"/>
    <cellStyle name="Migliaia 52 5" xfId="1129"/>
    <cellStyle name="Migliaia 52 5 2" xfId="3635"/>
    <cellStyle name="Migliaia 52 5 3" xfId="6101"/>
    <cellStyle name="Migliaia 52 5 4" xfId="5178"/>
    <cellStyle name="Migliaia 52 6" xfId="3636"/>
    <cellStyle name="Migliaia 52 7" xfId="6093"/>
    <cellStyle name="Migliaia 52 8" xfId="5170"/>
    <cellStyle name="Migliaia 53" xfId="1130"/>
    <cellStyle name="Migliaia 53 2" xfId="1131"/>
    <cellStyle name="Migliaia 53 2 2" xfId="1132"/>
    <cellStyle name="Migliaia 53 2 2 2" xfId="3637"/>
    <cellStyle name="Migliaia 53 2 2 3" xfId="6104"/>
    <cellStyle name="Migliaia 53 2 2 4" xfId="5181"/>
    <cellStyle name="Migliaia 53 2 3" xfId="3638"/>
    <cellStyle name="Migliaia 53 2 4" xfId="6103"/>
    <cellStyle name="Migliaia 53 2 5" xfId="5180"/>
    <cellStyle name="Migliaia 53 3" xfId="1133"/>
    <cellStyle name="Migliaia 53 3 2" xfId="1134"/>
    <cellStyle name="Migliaia 53 3 2 2" xfId="1135"/>
    <cellStyle name="Migliaia 53 3 2 2 2" xfId="6107"/>
    <cellStyle name="Migliaia 53 3 2 2 3" xfId="5184"/>
    <cellStyle name="Migliaia 53 3 2 3" xfId="3639"/>
    <cellStyle name="Migliaia 53 3 2 4" xfId="6106"/>
    <cellStyle name="Migliaia 53 3 2 5" xfId="5183"/>
    <cellStyle name="Migliaia 53 3 3" xfId="3640"/>
    <cellStyle name="Migliaia 53 3 3 2" xfId="3641"/>
    <cellStyle name="Migliaia 53 3 4" xfId="3642"/>
    <cellStyle name="Migliaia 53 3 5" xfId="3643"/>
    <cellStyle name="Migliaia 53 3 6" xfId="6105"/>
    <cellStyle name="Migliaia 53 3 7" xfId="5182"/>
    <cellStyle name="Migliaia 53 4" xfId="1136"/>
    <cellStyle name="Migliaia 53 4 2" xfId="1137"/>
    <cellStyle name="Migliaia 53 4 2 2" xfId="3644"/>
    <cellStyle name="Migliaia 53 4 2 3" xfId="3645"/>
    <cellStyle name="Migliaia 53 4 2 4" xfId="6109"/>
    <cellStyle name="Migliaia 53 4 2 5" xfId="5186"/>
    <cellStyle name="Migliaia 53 4 3" xfId="3646"/>
    <cellStyle name="Migliaia 53 4 4" xfId="3647"/>
    <cellStyle name="Migliaia 53 4 5" xfId="6108"/>
    <cellStyle name="Migliaia 53 4 6" xfId="5185"/>
    <cellStyle name="Migliaia 53 5" xfId="1138"/>
    <cellStyle name="Migliaia 53 5 2" xfId="3648"/>
    <cellStyle name="Migliaia 53 5 3" xfId="6110"/>
    <cellStyle name="Migliaia 53 5 4" xfId="5187"/>
    <cellStyle name="Migliaia 53 6" xfId="3649"/>
    <cellStyle name="Migliaia 53 7" xfId="6102"/>
    <cellStyle name="Migliaia 53 8" xfId="5179"/>
    <cellStyle name="Migliaia 54" xfId="1139"/>
    <cellStyle name="Migliaia 54 2" xfId="1140"/>
    <cellStyle name="Migliaia 54 2 2" xfId="1141"/>
    <cellStyle name="Migliaia 54 2 2 2" xfId="3650"/>
    <cellStyle name="Migliaia 54 2 2 3" xfId="6113"/>
    <cellStyle name="Migliaia 54 2 2 4" xfId="5190"/>
    <cellStyle name="Migliaia 54 2 3" xfId="3651"/>
    <cellStyle name="Migliaia 54 2 4" xfId="6112"/>
    <cellStyle name="Migliaia 54 2 5" xfId="5189"/>
    <cellStyle name="Migliaia 54 3" xfId="1142"/>
    <cellStyle name="Migliaia 54 3 2" xfId="1143"/>
    <cellStyle name="Migliaia 54 3 2 2" xfId="1144"/>
    <cellStyle name="Migliaia 54 3 2 2 2" xfId="6116"/>
    <cellStyle name="Migliaia 54 3 2 2 3" xfId="5193"/>
    <cellStyle name="Migliaia 54 3 2 3" xfId="3652"/>
    <cellStyle name="Migliaia 54 3 2 4" xfId="6115"/>
    <cellStyle name="Migliaia 54 3 2 5" xfId="5192"/>
    <cellStyle name="Migliaia 54 3 3" xfId="3653"/>
    <cellStyle name="Migliaia 54 3 3 2" xfId="3654"/>
    <cellStyle name="Migliaia 54 3 4" xfId="3655"/>
    <cellStyle name="Migliaia 54 3 5" xfId="3656"/>
    <cellStyle name="Migliaia 54 3 6" xfId="6114"/>
    <cellStyle name="Migliaia 54 3 7" xfId="5191"/>
    <cellStyle name="Migliaia 54 4" xfId="1145"/>
    <cellStyle name="Migliaia 54 4 2" xfId="1146"/>
    <cellStyle name="Migliaia 54 4 2 2" xfId="3657"/>
    <cellStyle name="Migliaia 54 4 2 3" xfId="3658"/>
    <cellStyle name="Migliaia 54 4 2 4" xfId="6118"/>
    <cellStyle name="Migliaia 54 4 2 5" xfId="5195"/>
    <cellStyle name="Migliaia 54 4 3" xfId="3659"/>
    <cellStyle name="Migliaia 54 4 4" xfId="3660"/>
    <cellStyle name="Migliaia 54 4 5" xfId="6117"/>
    <cellStyle name="Migliaia 54 4 6" xfId="5194"/>
    <cellStyle name="Migliaia 54 5" xfId="1147"/>
    <cellStyle name="Migliaia 54 5 2" xfId="3661"/>
    <cellStyle name="Migliaia 54 5 3" xfId="6119"/>
    <cellStyle name="Migliaia 54 5 4" xfId="5196"/>
    <cellStyle name="Migliaia 54 6" xfId="3662"/>
    <cellStyle name="Migliaia 54 7" xfId="6111"/>
    <cellStyle name="Migliaia 54 8" xfId="5188"/>
    <cellStyle name="Migliaia 55" xfId="1148"/>
    <cellStyle name="Migliaia 55 2" xfId="1149"/>
    <cellStyle name="Migliaia 55 2 2" xfId="1150"/>
    <cellStyle name="Migliaia 55 2 2 2" xfId="3663"/>
    <cellStyle name="Migliaia 55 2 2 3" xfId="6122"/>
    <cellStyle name="Migliaia 55 2 2 4" xfId="5199"/>
    <cellStyle name="Migliaia 55 2 3" xfId="3664"/>
    <cellStyle name="Migliaia 55 2 4" xfId="6121"/>
    <cellStyle name="Migliaia 55 2 5" xfId="5198"/>
    <cellStyle name="Migliaia 55 3" xfId="1151"/>
    <cellStyle name="Migliaia 55 3 2" xfId="1152"/>
    <cellStyle name="Migliaia 55 3 2 2" xfId="1153"/>
    <cellStyle name="Migliaia 55 3 2 2 2" xfId="6125"/>
    <cellStyle name="Migliaia 55 3 2 2 3" xfId="5202"/>
    <cellStyle name="Migliaia 55 3 2 3" xfId="3665"/>
    <cellStyle name="Migliaia 55 3 2 4" xfId="6124"/>
    <cellStyle name="Migliaia 55 3 2 5" xfId="5201"/>
    <cellStyle name="Migliaia 55 3 3" xfId="3666"/>
    <cellStyle name="Migliaia 55 3 3 2" xfId="3667"/>
    <cellStyle name="Migliaia 55 3 4" xfId="3668"/>
    <cellStyle name="Migliaia 55 3 5" xfId="3669"/>
    <cellStyle name="Migliaia 55 3 6" xfId="6123"/>
    <cellStyle name="Migliaia 55 3 7" xfId="5200"/>
    <cellStyle name="Migliaia 55 4" xfId="1154"/>
    <cellStyle name="Migliaia 55 4 2" xfId="1155"/>
    <cellStyle name="Migliaia 55 4 2 2" xfId="3670"/>
    <cellStyle name="Migliaia 55 4 2 3" xfId="3671"/>
    <cellStyle name="Migliaia 55 4 2 4" xfId="6127"/>
    <cellStyle name="Migliaia 55 4 2 5" xfId="5204"/>
    <cellStyle name="Migliaia 55 4 3" xfId="3672"/>
    <cellStyle name="Migliaia 55 4 4" xfId="3673"/>
    <cellStyle name="Migliaia 55 4 5" xfId="6126"/>
    <cellStyle name="Migliaia 55 4 6" xfId="5203"/>
    <cellStyle name="Migliaia 55 5" xfId="1156"/>
    <cellStyle name="Migliaia 55 5 2" xfId="3674"/>
    <cellStyle name="Migliaia 55 5 3" xfId="6128"/>
    <cellStyle name="Migliaia 55 5 4" xfId="5205"/>
    <cellStyle name="Migliaia 55 6" xfId="3675"/>
    <cellStyle name="Migliaia 55 7" xfId="6120"/>
    <cellStyle name="Migliaia 55 8" xfId="5197"/>
    <cellStyle name="Migliaia 56" xfId="1157"/>
    <cellStyle name="Migliaia 56 2" xfId="1158"/>
    <cellStyle name="Migliaia 56 2 2" xfId="1159"/>
    <cellStyle name="Migliaia 56 2 2 2" xfId="3676"/>
    <cellStyle name="Migliaia 56 2 2 3" xfId="6131"/>
    <cellStyle name="Migliaia 56 2 2 4" xfId="5208"/>
    <cellStyle name="Migliaia 56 2 3" xfId="3677"/>
    <cellStyle name="Migliaia 56 2 4" xfId="6130"/>
    <cellStyle name="Migliaia 56 2 5" xfId="5207"/>
    <cellStyle name="Migliaia 56 3" xfId="1160"/>
    <cellStyle name="Migliaia 56 3 2" xfId="1161"/>
    <cellStyle name="Migliaia 56 3 2 2" xfId="1162"/>
    <cellStyle name="Migliaia 56 3 2 2 2" xfId="6134"/>
    <cellStyle name="Migliaia 56 3 2 2 3" xfId="5211"/>
    <cellStyle name="Migliaia 56 3 2 3" xfId="3678"/>
    <cellStyle name="Migliaia 56 3 2 4" xfId="6133"/>
    <cellStyle name="Migliaia 56 3 2 5" xfId="5210"/>
    <cellStyle name="Migliaia 56 3 3" xfId="3679"/>
    <cellStyle name="Migliaia 56 3 3 2" xfId="3680"/>
    <cellStyle name="Migliaia 56 3 4" xfId="3681"/>
    <cellStyle name="Migliaia 56 3 5" xfId="3682"/>
    <cellStyle name="Migliaia 56 3 6" xfId="6132"/>
    <cellStyle name="Migliaia 56 3 7" xfId="5209"/>
    <cellStyle name="Migliaia 56 4" xfId="1163"/>
    <cellStyle name="Migliaia 56 4 2" xfId="1164"/>
    <cellStyle name="Migliaia 56 4 2 2" xfId="3683"/>
    <cellStyle name="Migliaia 56 4 2 3" xfId="3684"/>
    <cellStyle name="Migliaia 56 4 2 4" xfId="6136"/>
    <cellStyle name="Migliaia 56 4 2 5" xfId="5213"/>
    <cellStyle name="Migliaia 56 4 3" xfId="3685"/>
    <cellStyle name="Migliaia 56 4 4" xfId="3686"/>
    <cellStyle name="Migliaia 56 4 5" xfId="6135"/>
    <cellStyle name="Migliaia 56 4 6" xfId="5212"/>
    <cellStyle name="Migliaia 56 5" xfId="1165"/>
    <cellStyle name="Migliaia 56 5 2" xfId="3687"/>
    <cellStyle name="Migliaia 56 5 3" xfId="6137"/>
    <cellStyle name="Migliaia 56 5 4" xfId="5214"/>
    <cellStyle name="Migliaia 56 6" xfId="3688"/>
    <cellStyle name="Migliaia 56 7" xfId="6129"/>
    <cellStyle name="Migliaia 56 8" xfId="5206"/>
    <cellStyle name="Migliaia 57" xfId="1166"/>
    <cellStyle name="Migliaia 57 2" xfId="1167"/>
    <cellStyle name="Migliaia 57 2 2" xfId="1168"/>
    <cellStyle name="Migliaia 57 2 2 2" xfId="3689"/>
    <cellStyle name="Migliaia 57 2 2 3" xfId="6140"/>
    <cellStyle name="Migliaia 57 2 2 4" xfId="5217"/>
    <cellStyle name="Migliaia 57 2 3" xfId="3690"/>
    <cellStyle name="Migliaia 57 2 4" xfId="6139"/>
    <cellStyle name="Migliaia 57 2 5" xfId="5216"/>
    <cellStyle name="Migliaia 57 3" xfId="1169"/>
    <cellStyle name="Migliaia 57 3 2" xfId="1170"/>
    <cellStyle name="Migliaia 57 3 2 2" xfId="1171"/>
    <cellStyle name="Migliaia 57 3 2 2 2" xfId="6143"/>
    <cellStyle name="Migliaia 57 3 2 2 3" xfId="5220"/>
    <cellStyle name="Migliaia 57 3 2 3" xfId="3691"/>
    <cellStyle name="Migliaia 57 3 2 4" xfId="6142"/>
    <cellStyle name="Migliaia 57 3 2 5" xfId="5219"/>
    <cellStyle name="Migliaia 57 3 3" xfId="3692"/>
    <cellStyle name="Migliaia 57 3 3 2" xfId="3693"/>
    <cellStyle name="Migliaia 57 3 4" xfId="3694"/>
    <cellStyle name="Migliaia 57 3 5" xfId="3695"/>
    <cellStyle name="Migliaia 57 3 6" xfId="6141"/>
    <cellStyle name="Migliaia 57 3 7" xfId="5218"/>
    <cellStyle name="Migliaia 57 4" xfId="1172"/>
    <cellStyle name="Migliaia 57 4 2" xfId="1173"/>
    <cellStyle name="Migliaia 57 4 2 2" xfId="3696"/>
    <cellStyle name="Migliaia 57 4 2 3" xfId="3697"/>
    <cellStyle name="Migliaia 57 4 2 4" xfId="6145"/>
    <cellStyle name="Migliaia 57 4 2 5" xfId="5222"/>
    <cellStyle name="Migliaia 57 4 3" xfId="3698"/>
    <cellStyle name="Migliaia 57 4 4" xfId="3699"/>
    <cellStyle name="Migliaia 57 4 5" xfId="6144"/>
    <cellStyle name="Migliaia 57 4 6" xfId="5221"/>
    <cellStyle name="Migliaia 57 5" xfId="1174"/>
    <cellStyle name="Migliaia 57 5 2" xfId="3700"/>
    <cellStyle name="Migliaia 57 5 3" xfId="6146"/>
    <cellStyle name="Migliaia 57 5 4" xfId="5223"/>
    <cellStyle name="Migliaia 57 6" xfId="3701"/>
    <cellStyle name="Migliaia 57 7" xfId="6138"/>
    <cellStyle name="Migliaia 57 8" xfId="5215"/>
    <cellStyle name="Migliaia 58" xfId="1175"/>
    <cellStyle name="Migliaia 58 2" xfId="1176"/>
    <cellStyle name="Migliaia 58 2 2" xfId="1177"/>
    <cellStyle name="Migliaia 58 2 2 2" xfId="3702"/>
    <cellStyle name="Migliaia 58 2 2 3" xfId="6149"/>
    <cellStyle name="Migliaia 58 2 2 4" xfId="5226"/>
    <cellStyle name="Migliaia 58 2 3" xfId="3703"/>
    <cellStyle name="Migliaia 58 2 4" xfId="6148"/>
    <cellStyle name="Migliaia 58 2 5" xfId="5225"/>
    <cellStyle name="Migliaia 58 3" xfId="1178"/>
    <cellStyle name="Migliaia 58 3 2" xfId="1179"/>
    <cellStyle name="Migliaia 58 3 2 2" xfId="1180"/>
    <cellStyle name="Migliaia 58 3 2 2 2" xfId="6152"/>
    <cellStyle name="Migliaia 58 3 2 2 3" xfId="5229"/>
    <cellStyle name="Migliaia 58 3 2 3" xfId="3704"/>
    <cellStyle name="Migliaia 58 3 2 4" xfId="6151"/>
    <cellStyle name="Migliaia 58 3 2 5" xfId="5228"/>
    <cellStyle name="Migliaia 58 3 3" xfId="3705"/>
    <cellStyle name="Migliaia 58 3 3 2" xfId="3706"/>
    <cellStyle name="Migliaia 58 3 4" xfId="3707"/>
    <cellStyle name="Migliaia 58 3 5" xfId="3708"/>
    <cellStyle name="Migliaia 58 3 6" xfId="6150"/>
    <cellStyle name="Migliaia 58 3 7" xfId="5227"/>
    <cellStyle name="Migliaia 58 4" xfId="1181"/>
    <cellStyle name="Migliaia 58 4 2" xfId="1182"/>
    <cellStyle name="Migliaia 58 4 2 2" xfId="3709"/>
    <cellStyle name="Migliaia 58 4 2 3" xfId="3710"/>
    <cellStyle name="Migliaia 58 4 2 4" xfId="6154"/>
    <cellStyle name="Migliaia 58 4 2 5" xfId="5231"/>
    <cellStyle name="Migliaia 58 4 3" xfId="3711"/>
    <cellStyle name="Migliaia 58 4 4" xfId="3712"/>
    <cellStyle name="Migliaia 58 4 5" xfId="6153"/>
    <cellStyle name="Migliaia 58 4 6" xfId="5230"/>
    <cellStyle name="Migliaia 58 5" xfId="1183"/>
    <cellStyle name="Migliaia 58 5 2" xfId="3713"/>
    <cellStyle name="Migliaia 58 5 3" xfId="6155"/>
    <cellStyle name="Migliaia 58 5 4" xfId="5232"/>
    <cellStyle name="Migliaia 58 6" xfId="3714"/>
    <cellStyle name="Migliaia 58 7" xfId="6147"/>
    <cellStyle name="Migliaia 58 8" xfId="5224"/>
    <cellStyle name="Migliaia 59" xfId="1184"/>
    <cellStyle name="Migliaia 59 2" xfId="1185"/>
    <cellStyle name="Migliaia 59 2 2" xfId="1186"/>
    <cellStyle name="Migliaia 59 2 2 2" xfId="3715"/>
    <cellStyle name="Migliaia 59 2 2 3" xfId="6158"/>
    <cellStyle name="Migliaia 59 2 2 4" xfId="5235"/>
    <cellStyle name="Migliaia 59 2 3" xfId="3716"/>
    <cellStyle name="Migliaia 59 2 4" xfId="6157"/>
    <cellStyle name="Migliaia 59 2 5" xfId="5234"/>
    <cellStyle name="Migliaia 59 3" xfId="1187"/>
    <cellStyle name="Migliaia 59 3 2" xfId="1188"/>
    <cellStyle name="Migliaia 59 3 2 2" xfId="1189"/>
    <cellStyle name="Migliaia 59 3 2 2 2" xfId="6161"/>
    <cellStyle name="Migliaia 59 3 2 2 3" xfId="5238"/>
    <cellStyle name="Migliaia 59 3 2 3" xfId="3717"/>
    <cellStyle name="Migliaia 59 3 2 4" xfId="6160"/>
    <cellStyle name="Migliaia 59 3 2 5" xfId="5237"/>
    <cellStyle name="Migliaia 59 3 3" xfId="3718"/>
    <cellStyle name="Migliaia 59 3 3 2" xfId="3719"/>
    <cellStyle name="Migliaia 59 3 4" xfId="3720"/>
    <cellStyle name="Migliaia 59 3 5" xfId="3721"/>
    <cellStyle name="Migliaia 59 3 6" xfId="6159"/>
    <cellStyle name="Migliaia 59 3 7" xfId="5236"/>
    <cellStyle name="Migliaia 59 4" xfId="1190"/>
    <cellStyle name="Migliaia 59 4 2" xfId="1191"/>
    <cellStyle name="Migliaia 59 4 2 2" xfId="3722"/>
    <cellStyle name="Migliaia 59 4 2 3" xfId="3723"/>
    <cellStyle name="Migliaia 59 4 2 4" xfId="6163"/>
    <cellStyle name="Migliaia 59 4 2 5" xfId="5240"/>
    <cellStyle name="Migliaia 59 4 3" xfId="3724"/>
    <cellStyle name="Migliaia 59 4 4" xfId="3725"/>
    <cellStyle name="Migliaia 59 4 5" xfId="6162"/>
    <cellStyle name="Migliaia 59 4 6" xfId="5239"/>
    <cellStyle name="Migliaia 59 5" xfId="1192"/>
    <cellStyle name="Migliaia 59 5 2" xfId="3726"/>
    <cellStyle name="Migliaia 59 5 3" xfId="6164"/>
    <cellStyle name="Migliaia 59 5 4" xfId="5241"/>
    <cellStyle name="Migliaia 59 6" xfId="3727"/>
    <cellStyle name="Migliaia 59 7" xfId="6156"/>
    <cellStyle name="Migliaia 59 8" xfId="5233"/>
    <cellStyle name="Migliaia 6" xfId="1193"/>
    <cellStyle name="Migliaia 6 2" xfId="1194"/>
    <cellStyle name="Migliaia 6 2 2" xfId="1195"/>
    <cellStyle name="Migliaia 6 2 2 2" xfId="3728"/>
    <cellStyle name="Migliaia 6 2 2 3" xfId="6167"/>
    <cellStyle name="Migliaia 6 2 2 4" xfId="5244"/>
    <cellStyle name="Migliaia 6 2 3" xfId="3729"/>
    <cellStyle name="Migliaia 6 2 4" xfId="6166"/>
    <cellStyle name="Migliaia 6 2 5" xfId="5243"/>
    <cellStyle name="Migliaia 6 3" xfId="1196"/>
    <cellStyle name="Migliaia 6 3 2" xfId="1197"/>
    <cellStyle name="Migliaia 6 3 2 2" xfId="1198"/>
    <cellStyle name="Migliaia 6 3 2 2 2" xfId="6170"/>
    <cellStyle name="Migliaia 6 3 2 2 3" xfId="5247"/>
    <cellStyle name="Migliaia 6 3 2 3" xfId="3730"/>
    <cellStyle name="Migliaia 6 3 2 4" xfId="6169"/>
    <cellStyle name="Migliaia 6 3 2 5" xfId="5246"/>
    <cellStyle name="Migliaia 6 3 3" xfId="3731"/>
    <cellStyle name="Migliaia 6 3 3 2" xfId="3732"/>
    <cellStyle name="Migliaia 6 3 4" xfId="3733"/>
    <cellStyle name="Migliaia 6 3 5" xfId="3734"/>
    <cellStyle name="Migliaia 6 3 6" xfId="6168"/>
    <cellStyle name="Migliaia 6 3 7" xfId="5245"/>
    <cellStyle name="Migliaia 6 4" xfId="1199"/>
    <cellStyle name="Migliaia 6 4 2" xfId="1200"/>
    <cellStyle name="Migliaia 6 4 2 2" xfId="3735"/>
    <cellStyle name="Migliaia 6 4 2 3" xfId="3736"/>
    <cellStyle name="Migliaia 6 4 2 4" xfId="6172"/>
    <cellStyle name="Migliaia 6 4 2 5" xfId="5249"/>
    <cellStyle name="Migliaia 6 4 3" xfId="3737"/>
    <cellStyle name="Migliaia 6 4 4" xfId="3738"/>
    <cellStyle name="Migliaia 6 4 5" xfId="6171"/>
    <cellStyle name="Migliaia 6 4 6" xfId="5248"/>
    <cellStyle name="Migliaia 6 5" xfId="1201"/>
    <cellStyle name="Migliaia 6 5 2" xfId="3739"/>
    <cellStyle name="Migliaia 6 5 3" xfId="6173"/>
    <cellStyle name="Migliaia 6 5 4" xfId="5250"/>
    <cellStyle name="Migliaia 6 6" xfId="3740"/>
    <cellStyle name="Migliaia 6 7" xfId="6165"/>
    <cellStyle name="Migliaia 6 8" xfId="5242"/>
    <cellStyle name="Migliaia 60" xfId="1202"/>
    <cellStyle name="Migliaia 60 2" xfId="1203"/>
    <cellStyle name="Migliaia 60 2 2" xfId="1204"/>
    <cellStyle name="Migliaia 60 2 2 2" xfId="3741"/>
    <cellStyle name="Migliaia 60 2 2 3" xfId="6176"/>
    <cellStyle name="Migliaia 60 2 2 4" xfId="5253"/>
    <cellStyle name="Migliaia 60 2 3" xfId="3742"/>
    <cellStyle name="Migliaia 60 2 4" xfId="6175"/>
    <cellStyle name="Migliaia 60 2 5" xfId="5252"/>
    <cellStyle name="Migliaia 60 3" xfId="1205"/>
    <cellStyle name="Migliaia 60 3 2" xfId="1206"/>
    <cellStyle name="Migliaia 60 3 2 2" xfId="1207"/>
    <cellStyle name="Migliaia 60 3 2 2 2" xfId="6179"/>
    <cellStyle name="Migliaia 60 3 2 2 3" xfId="5256"/>
    <cellStyle name="Migliaia 60 3 2 3" xfId="3743"/>
    <cellStyle name="Migliaia 60 3 2 4" xfId="6178"/>
    <cellStyle name="Migliaia 60 3 2 5" xfId="5255"/>
    <cellStyle name="Migliaia 60 3 3" xfId="3744"/>
    <cellStyle name="Migliaia 60 3 3 2" xfId="3745"/>
    <cellStyle name="Migliaia 60 3 4" xfId="3746"/>
    <cellStyle name="Migliaia 60 3 5" xfId="3747"/>
    <cellStyle name="Migliaia 60 3 6" xfId="6177"/>
    <cellStyle name="Migliaia 60 3 7" xfId="5254"/>
    <cellStyle name="Migliaia 60 4" xfId="1208"/>
    <cellStyle name="Migliaia 60 4 2" xfId="1209"/>
    <cellStyle name="Migliaia 60 4 2 2" xfId="3748"/>
    <cellStyle name="Migliaia 60 4 2 3" xfId="3749"/>
    <cellStyle name="Migliaia 60 4 2 4" xfId="6181"/>
    <cellStyle name="Migliaia 60 4 2 5" xfId="5258"/>
    <cellStyle name="Migliaia 60 4 3" xfId="3750"/>
    <cellStyle name="Migliaia 60 4 4" xfId="3751"/>
    <cellStyle name="Migliaia 60 4 5" xfId="6180"/>
    <cellStyle name="Migliaia 60 4 6" xfId="5257"/>
    <cellStyle name="Migliaia 60 5" xfId="1210"/>
    <cellStyle name="Migliaia 60 5 2" xfId="3752"/>
    <cellStyle name="Migliaia 60 5 3" xfId="6182"/>
    <cellStyle name="Migliaia 60 5 4" xfId="5259"/>
    <cellStyle name="Migliaia 60 6" xfId="3753"/>
    <cellStyle name="Migliaia 60 7" xfId="6174"/>
    <cellStyle name="Migliaia 60 8" xfId="5251"/>
    <cellStyle name="Migliaia 61" xfId="1211"/>
    <cellStyle name="Migliaia 61 2" xfId="1212"/>
    <cellStyle name="Migliaia 61 2 2" xfId="1213"/>
    <cellStyle name="Migliaia 61 2 2 2" xfId="3754"/>
    <cellStyle name="Migliaia 61 2 2 3" xfId="6185"/>
    <cellStyle name="Migliaia 61 2 2 4" xfId="5262"/>
    <cellStyle name="Migliaia 61 2 3" xfId="3755"/>
    <cellStyle name="Migliaia 61 2 4" xfId="6184"/>
    <cellStyle name="Migliaia 61 2 5" xfId="5261"/>
    <cellStyle name="Migliaia 61 3" xfId="1214"/>
    <cellStyle name="Migliaia 61 3 2" xfId="1215"/>
    <cellStyle name="Migliaia 61 3 2 2" xfId="1216"/>
    <cellStyle name="Migliaia 61 3 2 2 2" xfId="6188"/>
    <cellStyle name="Migliaia 61 3 2 2 3" xfId="5265"/>
    <cellStyle name="Migliaia 61 3 2 3" xfId="3756"/>
    <cellStyle name="Migliaia 61 3 2 4" xfId="6187"/>
    <cellStyle name="Migliaia 61 3 2 5" xfId="5264"/>
    <cellStyle name="Migliaia 61 3 3" xfId="3757"/>
    <cellStyle name="Migliaia 61 3 3 2" xfId="3758"/>
    <cellStyle name="Migliaia 61 3 4" xfId="3759"/>
    <cellStyle name="Migliaia 61 3 5" xfId="3760"/>
    <cellStyle name="Migliaia 61 3 6" xfId="6186"/>
    <cellStyle name="Migliaia 61 3 7" xfId="5263"/>
    <cellStyle name="Migliaia 61 4" xfId="1217"/>
    <cellStyle name="Migliaia 61 4 2" xfId="1218"/>
    <cellStyle name="Migliaia 61 4 2 2" xfId="3761"/>
    <cellStyle name="Migliaia 61 4 2 3" xfId="3762"/>
    <cellStyle name="Migliaia 61 4 2 4" xfId="6190"/>
    <cellStyle name="Migliaia 61 4 2 5" xfId="5267"/>
    <cellStyle name="Migliaia 61 4 3" xfId="3763"/>
    <cellStyle name="Migliaia 61 4 4" xfId="3764"/>
    <cellStyle name="Migliaia 61 4 5" xfId="6189"/>
    <cellStyle name="Migliaia 61 4 6" xfId="5266"/>
    <cellStyle name="Migliaia 61 5" xfId="1219"/>
    <cellStyle name="Migliaia 61 5 2" xfId="3765"/>
    <cellStyle name="Migliaia 61 5 3" xfId="6191"/>
    <cellStyle name="Migliaia 61 5 4" xfId="5268"/>
    <cellStyle name="Migliaia 61 6" xfId="3766"/>
    <cellStyle name="Migliaia 61 7" xfId="6183"/>
    <cellStyle name="Migliaia 61 8" xfId="5260"/>
    <cellStyle name="Migliaia 7" xfId="1220"/>
    <cellStyle name="Migliaia 7 2" xfId="1221"/>
    <cellStyle name="Migliaia 7 2 2" xfId="1222"/>
    <cellStyle name="Migliaia 7 2 2 2" xfId="3767"/>
    <cellStyle name="Migliaia 7 2 2 3" xfId="6194"/>
    <cellStyle name="Migliaia 7 2 2 4" xfId="5271"/>
    <cellStyle name="Migliaia 7 2 3" xfId="3768"/>
    <cellStyle name="Migliaia 7 2 4" xfId="6193"/>
    <cellStyle name="Migliaia 7 2 5" xfId="5270"/>
    <cellStyle name="Migliaia 7 3" xfId="1223"/>
    <cellStyle name="Migliaia 7 3 2" xfId="1224"/>
    <cellStyle name="Migliaia 7 3 2 2" xfId="1225"/>
    <cellStyle name="Migliaia 7 3 2 2 2" xfId="6197"/>
    <cellStyle name="Migliaia 7 3 2 2 3" xfId="5274"/>
    <cellStyle name="Migliaia 7 3 2 3" xfId="3769"/>
    <cellStyle name="Migliaia 7 3 2 4" xfId="6196"/>
    <cellStyle name="Migliaia 7 3 2 5" xfId="5273"/>
    <cellStyle name="Migliaia 7 3 3" xfId="3770"/>
    <cellStyle name="Migliaia 7 3 3 2" xfId="3771"/>
    <cellStyle name="Migliaia 7 3 4" xfId="3772"/>
    <cellStyle name="Migliaia 7 3 5" xfId="3773"/>
    <cellStyle name="Migliaia 7 3 6" xfId="6195"/>
    <cellStyle name="Migliaia 7 3 7" xfId="5272"/>
    <cellStyle name="Migliaia 7 4" xfId="1226"/>
    <cellStyle name="Migliaia 7 4 2" xfId="1227"/>
    <cellStyle name="Migliaia 7 4 2 2" xfId="3774"/>
    <cellStyle name="Migliaia 7 4 2 3" xfId="3775"/>
    <cellStyle name="Migliaia 7 4 2 4" xfId="6199"/>
    <cellStyle name="Migliaia 7 4 2 5" xfId="5276"/>
    <cellStyle name="Migliaia 7 4 3" xfId="3776"/>
    <cellStyle name="Migliaia 7 4 4" xfId="3777"/>
    <cellStyle name="Migliaia 7 4 5" xfId="6198"/>
    <cellStyle name="Migliaia 7 4 6" xfId="5275"/>
    <cellStyle name="Migliaia 7 5" xfId="1228"/>
    <cellStyle name="Migliaia 7 5 2" xfId="3778"/>
    <cellStyle name="Migliaia 7 5 3" xfId="6200"/>
    <cellStyle name="Migliaia 7 5 4" xfId="5277"/>
    <cellStyle name="Migliaia 7 6" xfId="3779"/>
    <cellStyle name="Migliaia 7 7" xfId="6192"/>
    <cellStyle name="Migliaia 7 8" xfId="5269"/>
    <cellStyle name="Migliaia 8" xfId="1229"/>
    <cellStyle name="Migliaia 8 2" xfId="1230"/>
    <cellStyle name="Migliaia 8 2 2" xfId="1231"/>
    <cellStyle name="Migliaia 8 2 2 2" xfId="3780"/>
    <cellStyle name="Migliaia 8 2 2 3" xfId="6203"/>
    <cellStyle name="Migliaia 8 2 2 4" xfId="5280"/>
    <cellStyle name="Migliaia 8 2 3" xfId="3781"/>
    <cellStyle name="Migliaia 8 2 4" xfId="6202"/>
    <cellStyle name="Migliaia 8 2 5" xfId="5279"/>
    <cellStyle name="Migliaia 8 3" xfId="1232"/>
    <cellStyle name="Migliaia 8 3 2" xfId="1233"/>
    <cellStyle name="Migliaia 8 3 2 2" xfId="1234"/>
    <cellStyle name="Migliaia 8 3 2 2 2" xfId="6206"/>
    <cellStyle name="Migliaia 8 3 2 2 3" xfId="5283"/>
    <cellStyle name="Migliaia 8 3 2 3" xfId="3782"/>
    <cellStyle name="Migliaia 8 3 2 4" xfId="6205"/>
    <cellStyle name="Migliaia 8 3 2 5" xfId="5282"/>
    <cellStyle name="Migliaia 8 3 3" xfId="3783"/>
    <cellStyle name="Migliaia 8 3 3 2" xfId="3784"/>
    <cellStyle name="Migliaia 8 3 4" xfId="3785"/>
    <cellStyle name="Migliaia 8 3 5" xfId="3786"/>
    <cellStyle name="Migliaia 8 3 6" xfId="6204"/>
    <cellStyle name="Migliaia 8 3 7" xfId="5281"/>
    <cellStyle name="Migliaia 8 4" xfId="1235"/>
    <cellStyle name="Migliaia 8 4 2" xfId="1236"/>
    <cellStyle name="Migliaia 8 4 2 2" xfId="3787"/>
    <cellStyle name="Migliaia 8 4 2 3" xfId="3788"/>
    <cellStyle name="Migliaia 8 4 2 4" xfId="6208"/>
    <cellStyle name="Migliaia 8 4 2 5" xfId="5285"/>
    <cellStyle name="Migliaia 8 4 3" xfId="3789"/>
    <cellStyle name="Migliaia 8 4 4" xfId="3790"/>
    <cellStyle name="Migliaia 8 4 5" xfId="6207"/>
    <cellStyle name="Migliaia 8 4 6" xfId="5284"/>
    <cellStyle name="Migliaia 8 5" xfId="1237"/>
    <cellStyle name="Migliaia 8 5 2" xfId="3791"/>
    <cellStyle name="Migliaia 8 5 3" xfId="6209"/>
    <cellStyle name="Migliaia 8 5 4" xfId="5286"/>
    <cellStyle name="Migliaia 8 6" xfId="3792"/>
    <cellStyle name="Migliaia 8 7" xfId="6201"/>
    <cellStyle name="Migliaia 8 8" xfId="5278"/>
    <cellStyle name="Migliaia 9" xfId="1238"/>
    <cellStyle name="Migliaia 9 2" xfId="1239"/>
    <cellStyle name="Migliaia 9 2 2" xfId="1240"/>
    <cellStyle name="Migliaia 9 2 2 2" xfId="3793"/>
    <cellStyle name="Migliaia 9 2 2 3" xfId="6212"/>
    <cellStyle name="Migliaia 9 2 2 4" xfId="5289"/>
    <cellStyle name="Migliaia 9 2 3" xfId="3794"/>
    <cellStyle name="Migliaia 9 2 4" xfId="6211"/>
    <cellStyle name="Migliaia 9 2 5" xfId="5288"/>
    <cellStyle name="Migliaia 9 3" xfId="1241"/>
    <cellStyle name="Migliaia 9 3 2" xfId="1242"/>
    <cellStyle name="Migliaia 9 3 2 2" xfId="1243"/>
    <cellStyle name="Migliaia 9 3 2 2 2" xfId="6215"/>
    <cellStyle name="Migliaia 9 3 2 2 3" xfId="5292"/>
    <cellStyle name="Migliaia 9 3 2 3" xfId="3795"/>
    <cellStyle name="Migliaia 9 3 2 4" xfId="6214"/>
    <cellStyle name="Migliaia 9 3 2 5" xfId="5291"/>
    <cellStyle name="Migliaia 9 3 3" xfId="3796"/>
    <cellStyle name="Migliaia 9 3 3 2" xfId="3797"/>
    <cellStyle name="Migliaia 9 3 4" xfId="3798"/>
    <cellStyle name="Migliaia 9 3 5" xfId="3799"/>
    <cellStyle name="Migliaia 9 3 6" xfId="6213"/>
    <cellStyle name="Migliaia 9 3 7" xfId="5290"/>
    <cellStyle name="Migliaia 9 4" xfId="1244"/>
    <cellStyle name="Migliaia 9 4 2" xfId="1245"/>
    <cellStyle name="Migliaia 9 4 2 2" xfId="3800"/>
    <cellStyle name="Migliaia 9 4 2 3" xfId="3801"/>
    <cellStyle name="Migliaia 9 4 2 4" xfId="6217"/>
    <cellStyle name="Migliaia 9 4 2 5" xfId="5294"/>
    <cellStyle name="Migliaia 9 4 3" xfId="3802"/>
    <cellStyle name="Migliaia 9 4 4" xfId="3803"/>
    <cellStyle name="Migliaia 9 4 5" xfId="6216"/>
    <cellStyle name="Migliaia 9 4 6" xfId="5293"/>
    <cellStyle name="Migliaia 9 5" xfId="1246"/>
    <cellStyle name="Migliaia 9 5 2" xfId="3804"/>
    <cellStyle name="Migliaia 9 5 3" xfId="6218"/>
    <cellStyle name="Migliaia 9 5 4" xfId="5295"/>
    <cellStyle name="Migliaia 9 6" xfId="3805"/>
    <cellStyle name="Migliaia 9 7" xfId="6210"/>
    <cellStyle name="Migliaia 9 8" xfId="5287"/>
    <cellStyle name="Neutral 2" xfId="1247"/>
    <cellStyle name="Neutral 2 2" xfId="3806"/>
    <cellStyle name="Neutrale" xfId="1248"/>
    <cellStyle name="Normal" xfId="0" builtinId="0"/>
    <cellStyle name="Normal 10" xfId="1249"/>
    <cellStyle name="Normal 10 2" xfId="1250"/>
    <cellStyle name="Normal 11" xfId="1251"/>
    <cellStyle name="Normal 11 2" xfId="3807"/>
    <cellStyle name="Normal 11 2 2" xfId="6345"/>
    <cellStyle name="Normal 11 2 3" xfId="5403"/>
    <cellStyle name="Normal 11 2 4" xfId="6478"/>
    <cellStyle name="Normal 11 3" xfId="3808"/>
    <cellStyle name="Normal 11 3 2" xfId="6346"/>
    <cellStyle name="Normal 11 3 3" xfId="5393"/>
    <cellStyle name="Normal 11 3 4" xfId="6479"/>
    <cellStyle name="Normal 12" xfId="1252"/>
    <cellStyle name="Normal 12 2" xfId="1253"/>
    <cellStyle name="Normal 12 2 2" xfId="6220"/>
    <cellStyle name="Normal 12 2 3" xfId="5297"/>
    <cellStyle name="Normal 12 2 4" xfId="6384"/>
    <cellStyle name="Normal 12 3" xfId="3809"/>
    <cellStyle name="Normal 12 4" xfId="6219"/>
    <cellStyle name="Normal 12 5" xfId="5296"/>
    <cellStyle name="Normal 12 6" xfId="6383"/>
    <cellStyle name="Normal 13" xfId="1254"/>
    <cellStyle name="Normal 14" xfId="1255"/>
    <cellStyle name="Normal 15" xfId="1256"/>
    <cellStyle name="Normal 16" xfId="1257"/>
    <cellStyle name="Normal 16 2" xfId="1258"/>
    <cellStyle name="Normal 16 3" xfId="1259"/>
    <cellStyle name="Normal 16 3 2" xfId="6222"/>
    <cellStyle name="Normal 16 3 3" xfId="5299"/>
    <cellStyle name="Normal 16 3 4" xfId="6386"/>
    <cellStyle name="Normal 16 4" xfId="6221"/>
    <cellStyle name="Normal 16 5" xfId="5298"/>
    <cellStyle name="Normal 16 6" xfId="6385"/>
    <cellStyle name="Normal 17" xfId="1260"/>
    <cellStyle name="Normal 17 2" xfId="1261"/>
    <cellStyle name="Normal 18" xfId="1262"/>
    <cellStyle name="Normal 18 2" xfId="1263"/>
    <cellStyle name="Normal 19" xfId="1264"/>
    <cellStyle name="Normal 19 2" xfId="1265"/>
    <cellStyle name="Normal 19 3" xfId="1266"/>
    <cellStyle name="Normal 19 3 2" xfId="6224"/>
    <cellStyle name="Normal 19 3 3" xfId="5301"/>
    <cellStyle name="Normal 19 3 4" xfId="6388"/>
    <cellStyle name="Normal 19 4" xfId="6223"/>
    <cellStyle name="Normal 19 5" xfId="5300"/>
    <cellStyle name="Normal 19 6" xfId="6387"/>
    <cellStyle name="Normal 2" xfId="1267"/>
    <cellStyle name="Normal 2 2" xfId="1268"/>
    <cellStyle name="Normal 2 2 2" xfId="1269"/>
    <cellStyle name="Normal 2 2 2 2" xfId="1270"/>
    <cellStyle name="Normal 2 2 2 2 2" xfId="1271"/>
    <cellStyle name="Normal 2 2 2 2 2 2" xfId="1272"/>
    <cellStyle name="Normal 2 2 2 2 2 2 2" xfId="6228"/>
    <cellStyle name="Normal 2 2 2 2 2 2 3" xfId="5305"/>
    <cellStyle name="Normal 2 2 2 2 2 2 4" xfId="6392"/>
    <cellStyle name="Normal 2 2 2 2 2 3" xfId="6227"/>
    <cellStyle name="Normal 2 2 2 2 2 4" xfId="5304"/>
    <cellStyle name="Normal 2 2 2 2 2 5" xfId="6391"/>
    <cellStyle name="Normal 2 2 2 2 3" xfId="1273"/>
    <cellStyle name="Normal 2 2 2 2 3 2" xfId="6229"/>
    <cellStyle name="Normal 2 2 2 2 3 3" xfId="5306"/>
    <cellStyle name="Normal 2 2 2 2 3 4" xfId="6393"/>
    <cellStyle name="Normal 2 2 2 2 4" xfId="3810"/>
    <cellStyle name="Normal 2 2 2 2 5" xfId="6226"/>
    <cellStyle name="Normal 2 2 2 2 6" xfId="5303"/>
    <cellStyle name="Normal 2 2 2 2 7" xfId="6390"/>
    <cellStyle name="Normal 2 2 2 3" xfId="3811"/>
    <cellStyle name="Normal 2 2 2 4" xfId="3812"/>
    <cellStyle name="Normal 2 2 3" xfId="1274"/>
    <cellStyle name="Normal 2 2 3 2" xfId="1275"/>
    <cellStyle name="Normal 2 2 3 2 2" xfId="1276"/>
    <cellStyle name="Normal 2 2 3 2 2 2" xfId="6232"/>
    <cellStyle name="Normal 2 2 3 2 2 3" xfId="5309"/>
    <cellStyle name="Normal 2 2 3 2 2 4" xfId="6396"/>
    <cellStyle name="Normal 2 2 3 2 3" xfId="6231"/>
    <cellStyle name="Normal 2 2 3 2 4" xfId="5308"/>
    <cellStyle name="Normal 2 2 3 2 5" xfId="6395"/>
    <cellStyle name="Normal 2 2 3 3" xfId="1277"/>
    <cellStyle name="Normal 2 2 3 3 2" xfId="6233"/>
    <cellStyle name="Normal 2 2 3 3 3" xfId="5310"/>
    <cellStyle name="Normal 2 2 3 3 4" xfId="6397"/>
    <cellStyle name="Normal 2 2 3 4" xfId="6230"/>
    <cellStyle name="Normal 2 2 3 5" xfId="5307"/>
    <cellStyle name="Normal 2 2 3 6" xfId="6394"/>
    <cellStyle name="Normal 2 2 4" xfId="1278"/>
    <cellStyle name="Normal 2 2 4 2" xfId="1279"/>
    <cellStyle name="Normal 2 2 4 2 2" xfId="6235"/>
    <cellStyle name="Normal 2 2 4 2 3" xfId="5312"/>
    <cellStyle name="Normal 2 2 4 2 4" xfId="6399"/>
    <cellStyle name="Normal 2 2 4 3" xfId="6234"/>
    <cellStyle name="Normal 2 2 4 4" xfId="5311"/>
    <cellStyle name="Normal 2 2 4 5" xfId="6398"/>
    <cellStyle name="Normal 2 2 5" xfId="1280"/>
    <cellStyle name="Normal 2 2 5 2" xfId="6236"/>
    <cellStyle name="Normal 2 2 5 3" xfId="5313"/>
    <cellStyle name="Normal 2 2 5 4" xfId="6400"/>
    <cellStyle name="Normal 2 2 6" xfId="6225"/>
    <cellStyle name="Normal 2 2 7" xfId="5302"/>
    <cellStyle name="Normal 2 2 8" xfId="6389"/>
    <cellStyle name="Normal 2 3" xfId="1281"/>
    <cellStyle name="Normal 2 3 2" xfId="3813"/>
    <cellStyle name="Normal 2 4" xfId="1282"/>
    <cellStyle name="Normal 2 4 2" xfId="1283"/>
    <cellStyle name="Normal 2 4 2 2" xfId="1284"/>
    <cellStyle name="Normal 2 4 2 2 2" xfId="6239"/>
    <cellStyle name="Normal 2 4 2 2 3" xfId="5316"/>
    <cellStyle name="Normal 2 4 2 2 4" xfId="6403"/>
    <cellStyle name="Normal 2 4 2 3" xfId="3814"/>
    <cellStyle name="Normal 2 4 2 4" xfId="6238"/>
    <cellStyle name="Normal 2 4 2 5" xfId="5315"/>
    <cellStyle name="Normal 2 4 2 6" xfId="6402"/>
    <cellStyle name="Normal 2 4 3" xfId="1285"/>
    <cellStyle name="Normal 2 4 3 2" xfId="6240"/>
    <cellStyle name="Normal 2 4 3 3" xfId="5317"/>
    <cellStyle name="Normal 2 4 3 4" xfId="6404"/>
    <cellStyle name="Normal 2 4 4" xfId="3815"/>
    <cellStyle name="Normal 2 4 5" xfId="6237"/>
    <cellStyle name="Normal 2 4 6" xfId="5314"/>
    <cellStyle name="Normal 2 4 7" xfId="6401"/>
    <cellStyle name="Normal 2 5" xfId="1286"/>
    <cellStyle name="Normal 2_Plants" xfId="1287"/>
    <cellStyle name="Normal 20" xfId="1288"/>
    <cellStyle name="Normal 21" xfId="1289"/>
    <cellStyle name="Normal 22" xfId="1290"/>
    <cellStyle name="Normal 23" xfId="1291"/>
    <cellStyle name="Normal 24" xfId="1292"/>
    <cellStyle name="Normal 25" xfId="1293"/>
    <cellStyle name="Normal 26" xfId="1294"/>
    <cellStyle name="Normal 27" xfId="1295"/>
    <cellStyle name="Normal 28" xfId="1296"/>
    <cellStyle name="Normal 29" xfId="1297"/>
    <cellStyle name="Normal 29 2" xfId="1298"/>
    <cellStyle name="Normal 29 2 2" xfId="6242"/>
    <cellStyle name="Normal 29 2 3" xfId="5319"/>
    <cellStyle name="Normal 29 2 4" xfId="6406"/>
    <cellStyle name="Normal 29 3" xfId="6241"/>
    <cellStyle name="Normal 29 4" xfId="5318"/>
    <cellStyle name="Normal 29 5" xfId="6405"/>
    <cellStyle name="Normal 3" xfId="1299"/>
    <cellStyle name="Normal 3 10" xfId="1300"/>
    <cellStyle name="Normal 3 11" xfId="1301"/>
    <cellStyle name="Normal 3 12" xfId="1302"/>
    <cellStyle name="Normal 3 13" xfId="1303"/>
    <cellStyle name="Normal 3 14" xfId="1304"/>
    <cellStyle name="Normal 3 15" xfId="1305"/>
    <cellStyle name="Normal 3 16" xfId="1306"/>
    <cellStyle name="Normal 3 16 2" xfId="6244"/>
    <cellStyle name="Normal 3 16 3" xfId="5321"/>
    <cellStyle name="Normal 3 16 4" xfId="6408"/>
    <cellStyle name="Normal 3 17" xfId="6243"/>
    <cellStyle name="Normal 3 18" xfId="5320"/>
    <cellStyle name="Normal 3 19" xfId="6407"/>
    <cellStyle name="Normal 3 2" xfId="1307"/>
    <cellStyle name="Normal 3 2 2" xfId="1308"/>
    <cellStyle name="Normal 3 2 2 2" xfId="1309"/>
    <cellStyle name="Normal 3 2 2 3" xfId="1310"/>
    <cellStyle name="Normal 3 2 2 3 2" xfId="1311"/>
    <cellStyle name="Normal 3 2 2 3 2 2" xfId="6248"/>
    <cellStyle name="Normal 3 2 2 3 2 3" xfId="5325"/>
    <cellStyle name="Normal 3 2 2 3 2 4" xfId="6412"/>
    <cellStyle name="Normal 3 2 2 3 3" xfId="6247"/>
    <cellStyle name="Normal 3 2 2 3 4" xfId="5324"/>
    <cellStyle name="Normal 3 2 2 3 5" xfId="6411"/>
    <cellStyle name="Normal 3 2 2 4" xfId="1312"/>
    <cellStyle name="Normal 3 2 2 4 2" xfId="6249"/>
    <cellStyle name="Normal 3 2 2 4 3" xfId="5326"/>
    <cellStyle name="Normal 3 2 2 4 4" xfId="6413"/>
    <cellStyle name="Normal 3 2 2 5" xfId="6246"/>
    <cellStyle name="Normal 3 2 2 6" xfId="5323"/>
    <cellStyle name="Normal 3 2 2 7" xfId="6410"/>
    <cellStyle name="Normal 3 2 3" xfId="1313"/>
    <cellStyle name="Normal 3 2 3 2" xfId="1314"/>
    <cellStyle name="Normal 3 2 3 2 2" xfId="1315"/>
    <cellStyle name="Normal 3 2 3 2 2 2" xfId="6252"/>
    <cellStyle name="Normal 3 2 3 2 2 3" xfId="5329"/>
    <cellStyle name="Normal 3 2 3 2 2 4" xfId="6416"/>
    <cellStyle name="Normal 3 2 3 2 3" xfId="6251"/>
    <cellStyle name="Normal 3 2 3 2 4" xfId="5328"/>
    <cellStyle name="Normal 3 2 3 2 5" xfId="6415"/>
    <cellStyle name="Normal 3 2 3 3" xfId="1316"/>
    <cellStyle name="Normal 3 2 3 3 2" xfId="6253"/>
    <cellStyle name="Normal 3 2 3 3 3" xfId="5330"/>
    <cellStyle name="Normal 3 2 3 3 4" xfId="6417"/>
    <cellStyle name="Normal 3 2 3 4" xfId="3816"/>
    <cellStyle name="Normal 3 2 3 4 2" xfId="6347"/>
    <cellStyle name="Normal 3 2 3 4 3" xfId="5398"/>
    <cellStyle name="Normal 3 2 3 4 4" xfId="6480"/>
    <cellStyle name="Normal 3 2 3 5" xfId="6250"/>
    <cellStyle name="Normal 3 2 3 6" xfId="5327"/>
    <cellStyle name="Normal 3 2 3 7" xfId="6414"/>
    <cellStyle name="Normal 3 2 4" xfId="1317"/>
    <cellStyle name="Normal 3 2 4 2" xfId="1318"/>
    <cellStyle name="Normal 3 2 4 2 2" xfId="6255"/>
    <cellStyle name="Normal 3 2 4 2 3" xfId="5332"/>
    <cellStyle name="Normal 3 2 4 2 4" xfId="6419"/>
    <cellStyle name="Normal 3 2 4 3" xfId="6254"/>
    <cellStyle name="Normal 3 2 4 4" xfId="5331"/>
    <cellStyle name="Normal 3 2 4 5" xfId="6418"/>
    <cellStyle name="Normal 3 2 5" xfId="1319"/>
    <cellStyle name="Normal 3 2 5 2" xfId="6256"/>
    <cellStyle name="Normal 3 2 5 3" xfId="5333"/>
    <cellStyle name="Normal 3 2 5 4" xfId="6420"/>
    <cellStyle name="Normal 3 2 6" xfId="3817"/>
    <cellStyle name="Normal 3 2 6 2" xfId="6348"/>
    <cellStyle name="Normal 3 2 6 3" xfId="5388"/>
    <cellStyle name="Normal 3 2 6 4" xfId="6481"/>
    <cellStyle name="Normal 3 2 7" xfId="6245"/>
    <cellStyle name="Normal 3 2 8" xfId="5322"/>
    <cellStyle name="Normal 3 2 9" xfId="6409"/>
    <cellStyle name="Normal 3 3" xfId="1320"/>
    <cellStyle name="Normal 3 3 2" xfId="1321"/>
    <cellStyle name="Normal 3 3 2 2" xfId="1322"/>
    <cellStyle name="Normal 3 3 2 2 2" xfId="1323"/>
    <cellStyle name="Normal 3 3 2 2 2 2" xfId="6260"/>
    <cellStyle name="Normal 3 3 2 2 2 3" xfId="5337"/>
    <cellStyle name="Normal 3 3 2 2 2 4" xfId="6424"/>
    <cellStyle name="Normal 3 3 2 2 3" xfId="6259"/>
    <cellStyle name="Normal 3 3 2 2 4" xfId="5336"/>
    <cellStyle name="Normal 3 3 2 2 5" xfId="6423"/>
    <cellStyle name="Normal 3 3 2 3" xfId="1324"/>
    <cellStyle name="Normal 3 3 2 3 2" xfId="6261"/>
    <cellStyle name="Normal 3 3 2 3 3" xfId="5338"/>
    <cellStyle name="Normal 3 3 2 3 4" xfId="6425"/>
    <cellStyle name="Normal 3 3 2 4" xfId="3818"/>
    <cellStyle name="Normal 3 3 2 4 2" xfId="6349"/>
    <cellStyle name="Normal 3 3 2 4 3" xfId="5399"/>
    <cellStyle name="Normal 3 3 2 4 4" xfId="6482"/>
    <cellStyle name="Normal 3 3 2 5" xfId="6258"/>
    <cellStyle name="Normal 3 3 2 6" xfId="5335"/>
    <cellStyle name="Normal 3 3 2 7" xfId="6422"/>
    <cellStyle name="Normal 3 3 3" xfId="1325"/>
    <cellStyle name="Normal 3 3 3 2" xfId="1326"/>
    <cellStyle name="Normal 3 3 3 2 2" xfId="6263"/>
    <cellStyle name="Normal 3 3 3 2 3" xfId="5340"/>
    <cellStyle name="Normal 3 3 3 2 4" xfId="6427"/>
    <cellStyle name="Normal 3 3 3 3" xfId="6262"/>
    <cellStyle name="Normal 3 3 3 4" xfId="5339"/>
    <cellStyle name="Normal 3 3 3 5" xfId="6426"/>
    <cellStyle name="Normal 3 3 4" xfId="1327"/>
    <cellStyle name="Normal 3 3 4 2" xfId="6264"/>
    <cellStyle name="Normal 3 3 4 3" xfId="5341"/>
    <cellStyle name="Normal 3 3 4 4" xfId="6428"/>
    <cellStyle name="Normal 3 3 5" xfId="3819"/>
    <cellStyle name="Normal 3 3 5 2" xfId="6350"/>
    <cellStyle name="Normal 3 3 5 3" xfId="5389"/>
    <cellStyle name="Normal 3 3 5 4" xfId="6483"/>
    <cellStyle name="Normal 3 3 6" xfId="6257"/>
    <cellStyle name="Normal 3 3 7" xfId="5334"/>
    <cellStyle name="Normal 3 3 8" xfId="6421"/>
    <cellStyle name="Normal 3 4" xfId="1328"/>
    <cellStyle name="Normal 3 4 2" xfId="1329"/>
    <cellStyle name="Normal 3 5" xfId="1330"/>
    <cellStyle name="Normal 3 6" xfId="1331"/>
    <cellStyle name="Normal 3 6 2" xfId="1332"/>
    <cellStyle name="Normal 3 6 2 2" xfId="6266"/>
    <cellStyle name="Normal 3 6 2 3" xfId="5343"/>
    <cellStyle name="Normal 3 6 2 4" xfId="6430"/>
    <cellStyle name="Normal 3 6 3" xfId="6265"/>
    <cellStyle name="Normal 3 6 4" xfId="5342"/>
    <cellStyle name="Normal 3 6 5" xfId="6429"/>
    <cellStyle name="Normal 3 7" xfId="1333"/>
    <cellStyle name="Normal 3 8" xfId="1334"/>
    <cellStyle name="Normal 3 9" xfId="1335"/>
    <cellStyle name="Normal 30" xfId="3820"/>
    <cellStyle name="Normal 30 2" xfId="6351"/>
    <cellStyle name="Normal 30 3" xfId="5380"/>
    <cellStyle name="Normal 30 4" xfId="6484"/>
    <cellStyle name="Normal 31" xfId="1336"/>
    <cellStyle name="Normal 32" xfId="1337"/>
    <cellStyle name="Normal 33" xfId="1338"/>
    <cellStyle name="Normal 34" xfId="1339"/>
    <cellStyle name="Normal 4" xfId="1340"/>
    <cellStyle name="Normal 4 10" xfId="1341"/>
    <cellStyle name="Normal 4 11" xfId="1342"/>
    <cellStyle name="Normal 4 12" xfId="1343"/>
    <cellStyle name="Normal 4 13" xfId="1344"/>
    <cellStyle name="Normal 4 14" xfId="1345"/>
    <cellStyle name="Normal 4 15" xfId="1346"/>
    <cellStyle name="Normal 4 2" xfId="1347"/>
    <cellStyle name="Normal 4 2 2" xfId="3821"/>
    <cellStyle name="Normal 4 3" xfId="1348"/>
    <cellStyle name="Normal 4 4" xfId="1349"/>
    <cellStyle name="Normal 4 5" xfId="1350"/>
    <cellStyle name="Normal 4 6" xfId="1351"/>
    <cellStyle name="Normal 4 7" xfId="1352"/>
    <cellStyle name="Normal 4 8" xfId="1353"/>
    <cellStyle name="Normal 4 9" xfId="1354"/>
    <cellStyle name="Normal 5" xfId="1355"/>
    <cellStyle name="Normal 5 2" xfId="1356"/>
    <cellStyle name="Normal 5 2 2" xfId="1357"/>
    <cellStyle name="Normal 5 2 2 2" xfId="1358"/>
    <cellStyle name="Normal 5 2 2 3" xfId="1359"/>
    <cellStyle name="Normal 5 2 3" xfId="1360"/>
    <cellStyle name="Normal 5 2 3 2" xfId="1361"/>
    <cellStyle name="Normal 5 3" xfId="1362"/>
    <cellStyle name="Normal 6" xfId="1363"/>
    <cellStyle name="Normal 6 2" xfId="1364"/>
    <cellStyle name="Normal 6 2 2" xfId="1365"/>
    <cellStyle name="Normal 6 2 3" xfId="1366"/>
    <cellStyle name="Normal 6 2 3 2" xfId="1367"/>
    <cellStyle name="Normal 6 2 3 2 2" xfId="6270"/>
    <cellStyle name="Normal 6 2 3 2 3" xfId="5347"/>
    <cellStyle name="Normal 6 2 3 2 4" xfId="6434"/>
    <cellStyle name="Normal 6 2 3 3" xfId="6269"/>
    <cellStyle name="Normal 6 2 3 4" xfId="5346"/>
    <cellStyle name="Normal 6 2 3 5" xfId="6433"/>
    <cellStyle name="Normal 6 2 4" xfId="1368"/>
    <cellStyle name="Normal 6 2 4 2" xfId="6271"/>
    <cellStyle name="Normal 6 2 4 3" xfId="5348"/>
    <cellStyle name="Normal 6 2 4 4" xfId="6435"/>
    <cellStyle name="Normal 6 2 5" xfId="6268"/>
    <cellStyle name="Normal 6 2 6" xfId="5345"/>
    <cellStyle name="Normal 6 2 7" xfId="6432"/>
    <cellStyle name="Normal 6 3" xfId="1369"/>
    <cellStyle name="Normal 6 3 2" xfId="1370"/>
    <cellStyle name="Normal 6 3 2 2" xfId="1371"/>
    <cellStyle name="Normal 6 3 2 2 2" xfId="1372"/>
    <cellStyle name="Normal 6 3 2 2 2 2" xfId="6274"/>
    <cellStyle name="Normal 6 3 2 2 2 3" xfId="5351"/>
    <cellStyle name="Normal 6 3 2 2 2 4" xfId="6438"/>
    <cellStyle name="Normal 6 3 2 2 3" xfId="6273"/>
    <cellStyle name="Normal 6 3 2 2 4" xfId="5350"/>
    <cellStyle name="Normal 6 3 2 2 5" xfId="6437"/>
    <cellStyle name="Normal 6 3 2 3" xfId="1373"/>
    <cellStyle name="Normal 6 3 2 3 2" xfId="6275"/>
    <cellStyle name="Normal 6 3 2 3 3" xfId="5352"/>
    <cellStyle name="Normal 6 3 2 3 4" xfId="6439"/>
    <cellStyle name="Normal 6 3 2 4" xfId="6272"/>
    <cellStyle name="Normal 6 3 2 5" xfId="5349"/>
    <cellStyle name="Normal 6 3 2 6" xfId="6436"/>
    <cellStyle name="Normal 6 3 3" xfId="3822"/>
    <cellStyle name="Normal 6 3 3 2" xfId="6352"/>
    <cellStyle name="Normal 6 3 3 3" xfId="5400"/>
    <cellStyle name="Normal 6 3 3 4" xfId="6485"/>
    <cellStyle name="Normal 6 4" xfId="1374"/>
    <cellStyle name="Normal 6 4 2" xfId="1375"/>
    <cellStyle name="Normal 6 4 2 2" xfId="6277"/>
    <cellStyle name="Normal 6 4 2 3" xfId="5354"/>
    <cellStyle name="Normal 6 4 2 4" xfId="6441"/>
    <cellStyle name="Normal 6 4 3" xfId="3823"/>
    <cellStyle name="Normal 6 4 3 2" xfId="6353"/>
    <cellStyle name="Normal 6 4 3 3" xfId="5390"/>
    <cellStyle name="Normal 6 4 3 4" xfId="6486"/>
    <cellStyle name="Normal 6 4 4" xfId="6276"/>
    <cellStyle name="Normal 6 4 5" xfId="5353"/>
    <cellStyle name="Normal 6 4 6" xfId="6440"/>
    <cellStyle name="Normal 6 5" xfId="1376"/>
    <cellStyle name="Normal 6 5 2" xfId="6278"/>
    <cellStyle name="Normal 6 5 3" xfId="5355"/>
    <cellStyle name="Normal 6 5 4" xfId="6442"/>
    <cellStyle name="Normal 6 6" xfId="6267"/>
    <cellStyle name="Normal 6 7" xfId="5344"/>
    <cellStyle name="Normal 6 8" xfId="6431"/>
    <cellStyle name="Normal 7" xfId="1377"/>
    <cellStyle name="Normal 7 2" xfId="1378"/>
    <cellStyle name="Normal 7 2 2" xfId="3824"/>
    <cellStyle name="Normal 7 3" xfId="1379"/>
    <cellStyle name="Normal 7 3 2" xfId="1380"/>
    <cellStyle name="Normal 7 3 2 2" xfId="1381"/>
    <cellStyle name="Normal 7 3 2 2 2" xfId="6281"/>
    <cellStyle name="Normal 7 3 2 2 3" xfId="5358"/>
    <cellStyle name="Normal 7 3 2 2 4" xfId="6445"/>
    <cellStyle name="Normal 7 3 2 3" xfId="6280"/>
    <cellStyle name="Normal 7 3 2 4" xfId="5357"/>
    <cellStyle name="Normal 7 3 2 5" xfId="6444"/>
    <cellStyle name="Normal 7 3 3" xfId="1382"/>
    <cellStyle name="Normal 7 3 3 2" xfId="6282"/>
    <cellStyle name="Normal 7 3 3 3" xfId="5359"/>
    <cellStyle name="Normal 7 3 3 4" xfId="6446"/>
    <cellStyle name="Normal 7 3 4" xfId="6279"/>
    <cellStyle name="Normal 7 3 5" xfId="5356"/>
    <cellStyle name="Normal 7 3 6" xfId="6443"/>
    <cellStyle name="Normal 8" xfId="1383"/>
    <cellStyle name="Normal 8 2" xfId="1384"/>
    <cellStyle name="Normal 8 2 2" xfId="1385"/>
    <cellStyle name="Normal 8 2 2 2" xfId="1386"/>
    <cellStyle name="Normal 8 2 2 2 2" xfId="1387"/>
    <cellStyle name="Normal 8 2 2 2 2 2" xfId="6285"/>
    <cellStyle name="Normal 8 2 2 2 2 3" xfId="5362"/>
    <cellStyle name="Normal 8 2 2 2 2 4" xfId="6449"/>
    <cellStyle name="Normal 8 2 2 2 3" xfId="6284"/>
    <cellStyle name="Normal 8 2 2 2 4" xfId="5361"/>
    <cellStyle name="Normal 8 2 2 2 5" xfId="6448"/>
    <cellStyle name="Normal 8 2 2 3" xfId="1388"/>
    <cellStyle name="Normal 8 2 2 3 2" xfId="6286"/>
    <cellStyle name="Normal 8 2 2 3 3" xfId="5363"/>
    <cellStyle name="Normal 8 2 2 3 4" xfId="6450"/>
    <cellStyle name="Normal 8 2 2 4" xfId="3825"/>
    <cellStyle name="Normal 8 2 2 4 2" xfId="6354"/>
    <cellStyle name="Normal 8 2 2 4 3" xfId="5401"/>
    <cellStyle name="Normal 8 2 2 4 4" xfId="6487"/>
    <cellStyle name="Normal 8 2 2 5" xfId="6283"/>
    <cellStyle name="Normal 8 2 2 6" xfId="5360"/>
    <cellStyle name="Normal 8 2 2 7" xfId="6447"/>
    <cellStyle name="Normal 8 2 3" xfId="3826"/>
    <cellStyle name="Normal 8 2 3 2" xfId="6355"/>
    <cellStyle name="Normal 8 2 3 3" xfId="5391"/>
    <cellStyle name="Normal 8 2 3 4" xfId="6488"/>
    <cellStyle name="Normal 8 3" xfId="1389"/>
    <cellStyle name="Normal 9" xfId="1390"/>
    <cellStyle name="Normal 9 2" xfId="1391"/>
    <cellStyle name="Normal 9 2 2" xfId="1392"/>
    <cellStyle name="Normal 9 2 2 2" xfId="6288"/>
    <cellStyle name="Normal 9 2 2 3" xfId="5365"/>
    <cellStyle name="Normal 9 2 2 4" xfId="6452"/>
    <cellStyle name="Normal 9 2 3" xfId="6287"/>
    <cellStyle name="Normal 9 2 4" xfId="5364"/>
    <cellStyle name="Normal 9 2 5" xfId="6451"/>
    <cellStyle name="Normal 9 3" xfId="3827"/>
    <cellStyle name="Normal GHG Numbers (0.00)" xfId="1393"/>
    <cellStyle name="Normal GHG Numbers (0.00) 2" xfId="1394"/>
    <cellStyle name="Normal GHG Numbers (0.00) 3" xfId="1395"/>
    <cellStyle name="Normal GHG Textfiels Bold" xfId="1396"/>
    <cellStyle name="Normal GHG-Shade" xfId="1397"/>
    <cellStyle name="Normal GHG-Shade 2" xfId="3828"/>
    <cellStyle name="Normale 10" xfId="1398"/>
    <cellStyle name="Normale 10 2" xfId="1399"/>
    <cellStyle name="Normale 10 2 2" xfId="1400"/>
    <cellStyle name="Normale 10 3" xfId="1401"/>
    <cellStyle name="Normale 10 3 2" xfId="1402"/>
    <cellStyle name="Normale 10 4" xfId="1403"/>
    <cellStyle name="Normale 10_EDEN industria 2008 rev" xfId="1404"/>
    <cellStyle name="Normale 11" xfId="1405"/>
    <cellStyle name="Normale 11 2" xfId="1406"/>
    <cellStyle name="Normale 11 2 2" xfId="1407"/>
    <cellStyle name="Normale 11 3" xfId="1408"/>
    <cellStyle name="Normale 11 3 2" xfId="1409"/>
    <cellStyle name="Normale 11 4" xfId="1410"/>
    <cellStyle name="Normale 11_EDEN industria 2008 rev" xfId="1411"/>
    <cellStyle name="Normale 12" xfId="1412"/>
    <cellStyle name="Normale 12 2" xfId="1413"/>
    <cellStyle name="Normale 12 2 2" xfId="1414"/>
    <cellStyle name="Normale 12 3" xfId="1415"/>
    <cellStyle name="Normale 12 3 2" xfId="1416"/>
    <cellStyle name="Normale 12 4" xfId="1417"/>
    <cellStyle name="Normale 12_EDEN industria 2008 rev" xfId="1418"/>
    <cellStyle name="Normale 13" xfId="1419"/>
    <cellStyle name="Normale 13 2" xfId="1420"/>
    <cellStyle name="Normale 13 2 2" xfId="1421"/>
    <cellStyle name="Normale 13 3" xfId="1422"/>
    <cellStyle name="Normale 13 3 2" xfId="1423"/>
    <cellStyle name="Normale 13 4" xfId="1424"/>
    <cellStyle name="Normale 13_EDEN industria 2008 rev" xfId="1425"/>
    <cellStyle name="Normale 14" xfId="1426"/>
    <cellStyle name="Normale 14 2" xfId="1427"/>
    <cellStyle name="Normale 14 2 2" xfId="1428"/>
    <cellStyle name="Normale 14 3" xfId="1429"/>
    <cellStyle name="Normale 14 3 2" xfId="1430"/>
    <cellStyle name="Normale 14 4" xfId="1431"/>
    <cellStyle name="Normale 14_EDEN industria 2008 rev" xfId="1432"/>
    <cellStyle name="Normale 15" xfId="1433"/>
    <cellStyle name="Normale 15 2" xfId="1434"/>
    <cellStyle name="Normale 15 2 2" xfId="1435"/>
    <cellStyle name="Normale 15 3" xfId="1436"/>
    <cellStyle name="Normale 15 3 2" xfId="1437"/>
    <cellStyle name="Normale 15 4" xfId="1438"/>
    <cellStyle name="Normale 15_EDEN industria 2008 rev" xfId="1439"/>
    <cellStyle name="Normale 16" xfId="1440"/>
    <cellStyle name="Normale 16 2" xfId="1441"/>
    <cellStyle name="Normale 17" xfId="1442"/>
    <cellStyle name="Normale 17 2" xfId="1443"/>
    <cellStyle name="Normale 18" xfId="1444"/>
    <cellStyle name="Normale 18 2" xfId="1445"/>
    <cellStyle name="Normale 19" xfId="1446"/>
    <cellStyle name="Normale 19 2" xfId="1447"/>
    <cellStyle name="Normale 2" xfId="1448"/>
    <cellStyle name="Normale 2 2" xfId="1449"/>
    <cellStyle name="Normale 2 2 2" xfId="1450"/>
    <cellStyle name="Normale 2 3" xfId="1451"/>
    <cellStyle name="Normale 2_EDEN industria 2008 rev" xfId="1452"/>
    <cellStyle name="Normale 20" xfId="1453"/>
    <cellStyle name="Normale 20 2" xfId="1454"/>
    <cellStyle name="Normale 21" xfId="1455"/>
    <cellStyle name="Normale 21 2" xfId="1456"/>
    <cellStyle name="Normale 22" xfId="1457"/>
    <cellStyle name="Normale 22 2" xfId="1458"/>
    <cellStyle name="Normale 23" xfId="1459"/>
    <cellStyle name="Normale 23 2" xfId="1460"/>
    <cellStyle name="Normale 24" xfId="1461"/>
    <cellStyle name="Normale 24 2" xfId="1462"/>
    <cellStyle name="Normale 25" xfId="1463"/>
    <cellStyle name="Normale 25 2" xfId="1464"/>
    <cellStyle name="Normale 26" xfId="1465"/>
    <cellStyle name="Normale 26 2" xfId="1466"/>
    <cellStyle name="Normale 27" xfId="1467"/>
    <cellStyle name="Normale 27 2" xfId="1468"/>
    <cellStyle name="Normale 28" xfId="1469"/>
    <cellStyle name="Normale 28 2" xfId="1470"/>
    <cellStyle name="Normale 29" xfId="1471"/>
    <cellStyle name="Normale 29 2" xfId="1472"/>
    <cellStyle name="Normale 3" xfId="1473"/>
    <cellStyle name="Normale 3 2" xfId="1474"/>
    <cellStyle name="Normale 3 2 2" xfId="1475"/>
    <cellStyle name="Normale 3 3" xfId="1476"/>
    <cellStyle name="Normale 3 3 2" xfId="1477"/>
    <cellStyle name="Normale 3 4" xfId="1478"/>
    <cellStyle name="Normale 3_EDEN industria 2008 rev" xfId="1479"/>
    <cellStyle name="Normale 30" xfId="1480"/>
    <cellStyle name="Normale 30 2" xfId="1481"/>
    <cellStyle name="Normale 31" xfId="1482"/>
    <cellStyle name="Normale 31 2" xfId="1483"/>
    <cellStyle name="Normale 32" xfId="1484"/>
    <cellStyle name="Normale 32 2" xfId="1485"/>
    <cellStyle name="Normale 33" xfId="1486"/>
    <cellStyle name="Normale 33 2" xfId="1487"/>
    <cellStyle name="Normale 34" xfId="1488"/>
    <cellStyle name="Normale 34 2" xfId="1489"/>
    <cellStyle name="Normale 35" xfId="1490"/>
    <cellStyle name="Normale 35 2" xfId="1491"/>
    <cellStyle name="Normale 36" xfId="1492"/>
    <cellStyle name="Normale 36 2" xfId="1493"/>
    <cellStyle name="Normale 37" xfId="1494"/>
    <cellStyle name="Normale 37 2" xfId="1495"/>
    <cellStyle name="Normale 38" xfId="1496"/>
    <cellStyle name="Normale 38 2" xfId="1497"/>
    <cellStyle name="Normale 39" xfId="1498"/>
    <cellStyle name="Normale 39 2" xfId="1499"/>
    <cellStyle name="Normale 4" xfId="1500"/>
    <cellStyle name="Normale 4 2" xfId="1501"/>
    <cellStyle name="Normale 4 2 2" xfId="1502"/>
    <cellStyle name="Normale 4 3" xfId="1503"/>
    <cellStyle name="Normale 4 3 2" xfId="1504"/>
    <cellStyle name="Normale 4 4" xfId="1505"/>
    <cellStyle name="Normale 4_EDEN industria 2008 rev" xfId="1506"/>
    <cellStyle name="Normale 40" xfId="1507"/>
    <cellStyle name="Normale 40 2" xfId="1508"/>
    <cellStyle name="Normale 41" xfId="1509"/>
    <cellStyle name="Normale 41 2" xfId="1510"/>
    <cellStyle name="Normale 42" xfId="1511"/>
    <cellStyle name="Normale 42 2" xfId="1512"/>
    <cellStyle name="Normale 43" xfId="1513"/>
    <cellStyle name="Normale 43 2" xfId="1514"/>
    <cellStyle name="Normale 44" xfId="1515"/>
    <cellStyle name="Normale 44 2" xfId="1516"/>
    <cellStyle name="Normale 45" xfId="1517"/>
    <cellStyle name="Normale 45 2" xfId="1518"/>
    <cellStyle name="Normale 46" xfId="1519"/>
    <cellStyle name="Normale 46 2" xfId="1520"/>
    <cellStyle name="Normale 47" xfId="1521"/>
    <cellStyle name="Normale 47 2" xfId="1522"/>
    <cellStyle name="Normale 48" xfId="1523"/>
    <cellStyle name="Normale 48 2" xfId="1524"/>
    <cellStyle name="Normale 49" xfId="1525"/>
    <cellStyle name="Normale 49 2" xfId="1526"/>
    <cellStyle name="Normale 5" xfId="1527"/>
    <cellStyle name="Normale 5 2" xfId="1528"/>
    <cellStyle name="Normale 5 2 2" xfId="1529"/>
    <cellStyle name="Normale 5 3" xfId="1530"/>
    <cellStyle name="Normale 5 3 2" xfId="1531"/>
    <cellStyle name="Normale 5 4" xfId="1532"/>
    <cellStyle name="Normale 5_EDEN industria 2008 rev" xfId="1533"/>
    <cellStyle name="Normale 50" xfId="1534"/>
    <cellStyle name="Normale 50 2" xfId="1535"/>
    <cellStyle name="Normale 51" xfId="1536"/>
    <cellStyle name="Normale 51 2" xfId="1537"/>
    <cellStyle name="Normale 52" xfId="1538"/>
    <cellStyle name="Normale 52 2" xfId="1539"/>
    <cellStyle name="Normale 53" xfId="1540"/>
    <cellStyle name="Normale 53 2" xfId="1541"/>
    <cellStyle name="Normale 54" xfId="1542"/>
    <cellStyle name="Normale 54 2" xfId="1543"/>
    <cellStyle name="Normale 55" xfId="1544"/>
    <cellStyle name="Normale 55 2" xfId="1545"/>
    <cellStyle name="Normale 56" xfId="1546"/>
    <cellStyle name="Normale 56 2" xfId="1547"/>
    <cellStyle name="Normale 57" xfId="1548"/>
    <cellStyle name="Normale 57 2" xfId="1549"/>
    <cellStyle name="Normale 58" xfId="1550"/>
    <cellStyle name="Normale 58 2" xfId="1551"/>
    <cellStyle name="Normale 59" xfId="1552"/>
    <cellStyle name="Normale 59 2" xfId="1553"/>
    <cellStyle name="Normale 6" xfId="1554"/>
    <cellStyle name="Normale 6 2" xfId="1555"/>
    <cellStyle name="Normale 6 2 2" xfId="1556"/>
    <cellStyle name="Normale 6 3" xfId="1557"/>
    <cellStyle name="Normale 6 3 2" xfId="1558"/>
    <cellStyle name="Normale 6 4" xfId="1559"/>
    <cellStyle name="Normale 6_EDEN industria 2008 rev" xfId="1560"/>
    <cellStyle name="Normale 60" xfId="1561"/>
    <cellStyle name="Normale 60 2" xfId="1562"/>
    <cellStyle name="Normale 61" xfId="1563"/>
    <cellStyle name="Normale 61 2" xfId="1564"/>
    <cellStyle name="Normale 62" xfId="1565"/>
    <cellStyle name="Normale 62 2" xfId="1566"/>
    <cellStyle name="Normale 63" xfId="1567"/>
    <cellStyle name="Normale 63 2" xfId="1568"/>
    <cellStyle name="Normale 64" xfId="1569"/>
    <cellStyle name="Normale 64 2" xfId="1570"/>
    <cellStyle name="Normale 65" xfId="1571"/>
    <cellStyle name="Normale 65 2" xfId="1572"/>
    <cellStyle name="Normale 7" xfId="1573"/>
    <cellStyle name="Normale 7 2" xfId="1574"/>
    <cellStyle name="Normale 7 2 2" xfId="1575"/>
    <cellStyle name="Normale 7 3" xfId="1576"/>
    <cellStyle name="Normale 7 3 2" xfId="1577"/>
    <cellStyle name="Normale 7 4" xfId="1578"/>
    <cellStyle name="Normale 7_EDEN industria 2008 rev" xfId="1579"/>
    <cellStyle name="Normale 8" xfId="1580"/>
    <cellStyle name="Normale 8 2" xfId="1581"/>
    <cellStyle name="Normale 8 2 2" xfId="1582"/>
    <cellStyle name="Normale 8 3" xfId="1583"/>
    <cellStyle name="Normale 8 3 2" xfId="1584"/>
    <cellStyle name="Normale 8 4" xfId="1585"/>
    <cellStyle name="Normale 8_EDEN industria 2008 rev" xfId="1586"/>
    <cellStyle name="Normale 9" xfId="1587"/>
    <cellStyle name="Normale 9 2" xfId="1588"/>
    <cellStyle name="Normale 9 2 2" xfId="1589"/>
    <cellStyle name="Normale 9 3" xfId="1590"/>
    <cellStyle name="Normale 9 3 2" xfId="1591"/>
    <cellStyle name="Normale 9 4" xfId="1592"/>
    <cellStyle name="Normale 9_EDEN industria 2008 rev" xfId="1593"/>
    <cellStyle name="Normale_B2020" xfId="1594"/>
    <cellStyle name="Nota" xfId="1595"/>
    <cellStyle name="Nota 2" xfId="1596"/>
    <cellStyle name="Nota 2 2" xfId="1597"/>
    <cellStyle name="Nota 3" xfId="1598"/>
    <cellStyle name="Nota 3 2" xfId="1599"/>
    <cellStyle name="Nota 3 2 2" xfId="1600"/>
    <cellStyle name="Nota 3 2 2 2" xfId="1601"/>
    <cellStyle name="Nota 3 2 3" xfId="1602"/>
    <cellStyle name="Nota 3 3" xfId="1603"/>
    <cellStyle name="Nota 3 3 2" xfId="3829"/>
    <cellStyle name="Nota 3 4" xfId="3830"/>
    <cellStyle name="Nota 4" xfId="1604"/>
    <cellStyle name="Nota 4 2" xfId="1605"/>
    <cellStyle name="Nota 4 2 2" xfId="1606"/>
    <cellStyle name="Nota 4 3" xfId="1607"/>
    <cellStyle name="Nota 5" xfId="1608"/>
    <cellStyle name="Nota 5 2" xfId="1609"/>
    <cellStyle name="Nota 6" xfId="1610"/>
    <cellStyle name="Note 2" xfId="1611"/>
    <cellStyle name="Note 2 2" xfId="1612"/>
    <cellStyle name="Note 2 2 2" xfId="1613"/>
    <cellStyle name="Note 2 2 2 2" xfId="6291"/>
    <cellStyle name="Note 2 2 2 3" xfId="5368"/>
    <cellStyle name="Note 2 2 2 4" xfId="6455"/>
    <cellStyle name="Note 2 2 3" xfId="6290"/>
    <cellStyle name="Note 2 2 4" xfId="5367"/>
    <cellStyle name="Note 2 2 5" xfId="6454"/>
    <cellStyle name="Note 2 3" xfId="1614"/>
    <cellStyle name="Note 2 3 2" xfId="6292"/>
    <cellStyle name="Note 2 3 3" xfId="5369"/>
    <cellStyle name="Note 2 3 4" xfId="6456"/>
    <cellStyle name="Note 2 4" xfId="6289"/>
    <cellStyle name="Note 2 5" xfId="5366"/>
    <cellStyle name="Note 2 6" xfId="6453"/>
    <cellStyle name="Nuovo" xfId="1615"/>
    <cellStyle name="Nuovo 10" xfId="1616"/>
    <cellStyle name="Nuovo 10 2" xfId="1617"/>
    <cellStyle name="Nuovo 10 2 2" xfId="3831"/>
    <cellStyle name="Nuovo 10 3" xfId="1618"/>
    <cellStyle name="Nuovo 10 3 2" xfId="1619"/>
    <cellStyle name="Nuovo 10 3 2 2" xfId="1620"/>
    <cellStyle name="Nuovo 10 3 3" xfId="3832"/>
    <cellStyle name="Nuovo 10 3 3 2" xfId="3833"/>
    <cellStyle name="Nuovo 10 3 4" xfId="3834"/>
    <cellStyle name="Nuovo 10 4" xfId="1621"/>
    <cellStyle name="Nuovo 10 4 2" xfId="1622"/>
    <cellStyle name="Nuovo 10 4 2 2" xfId="3835"/>
    <cellStyle name="Nuovo 10 4 3" xfId="3836"/>
    <cellStyle name="Nuovo 10 5" xfId="1623"/>
    <cellStyle name="Nuovo 11" xfId="1624"/>
    <cellStyle name="Nuovo 11 2" xfId="1625"/>
    <cellStyle name="Nuovo 11 2 2" xfId="3837"/>
    <cellStyle name="Nuovo 11 3" xfId="1626"/>
    <cellStyle name="Nuovo 11 3 2" xfId="1627"/>
    <cellStyle name="Nuovo 11 3 2 2" xfId="1628"/>
    <cellStyle name="Nuovo 11 3 3" xfId="3838"/>
    <cellStyle name="Nuovo 11 3 3 2" xfId="3839"/>
    <cellStyle name="Nuovo 11 3 4" xfId="3840"/>
    <cellStyle name="Nuovo 11 4" xfId="1629"/>
    <cellStyle name="Nuovo 11 4 2" xfId="1630"/>
    <cellStyle name="Nuovo 11 4 2 2" xfId="3841"/>
    <cellStyle name="Nuovo 11 4 3" xfId="3842"/>
    <cellStyle name="Nuovo 11 5" xfId="1631"/>
    <cellStyle name="Nuovo 12" xfId="1632"/>
    <cellStyle name="Nuovo 12 2" xfId="1633"/>
    <cellStyle name="Nuovo 12 2 2" xfId="3843"/>
    <cellStyle name="Nuovo 12 3" xfId="1634"/>
    <cellStyle name="Nuovo 12 3 2" xfId="1635"/>
    <cellStyle name="Nuovo 12 3 2 2" xfId="1636"/>
    <cellStyle name="Nuovo 12 3 3" xfId="3844"/>
    <cellStyle name="Nuovo 12 3 3 2" xfId="3845"/>
    <cellStyle name="Nuovo 12 3 4" xfId="3846"/>
    <cellStyle name="Nuovo 12 4" xfId="1637"/>
    <cellStyle name="Nuovo 12 4 2" xfId="1638"/>
    <cellStyle name="Nuovo 12 4 2 2" xfId="3847"/>
    <cellStyle name="Nuovo 12 4 3" xfId="3848"/>
    <cellStyle name="Nuovo 12 5" xfId="1639"/>
    <cellStyle name="Nuovo 13" xfId="1640"/>
    <cellStyle name="Nuovo 13 2" xfId="1641"/>
    <cellStyle name="Nuovo 13 2 2" xfId="3849"/>
    <cellStyle name="Nuovo 13 3" xfId="1642"/>
    <cellStyle name="Nuovo 13 3 2" xfId="1643"/>
    <cellStyle name="Nuovo 13 3 2 2" xfId="1644"/>
    <cellStyle name="Nuovo 13 3 3" xfId="3850"/>
    <cellStyle name="Nuovo 13 3 3 2" xfId="3851"/>
    <cellStyle name="Nuovo 13 3 4" xfId="3852"/>
    <cellStyle name="Nuovo 13 4" xfId="1645"/>
    <cellStyle name="Nuovo 13 4 2" xfId="1646"/>
    <cellStyle name="Nuovo 13 4 2 2" xfId="3853"/>
    <cellStyle name="Nuovo 13 4 3" xfId="3854"/>
    <cellStyle name="Nuovo 13 5" xfId="1647"/>
    <cellStyle name="Nuovo 14" xfId="1648"/>
    <cellStyle name="Nuovo 14 2" xfId="1649"/>
    <cellStyle name="Nuovo 14 2 2" xfId="3855"/>
    <cellStyle name="Nuovo 14 3" xfId="1650"/>
    <cellStyle name="Nuovo 14 3 2" xfId="1651"/>
    <cellStyle name="Nuovo 14 3 2 2" xfId="1652"/>
    <cellStyle name="Nuovo 14 3 3" xfId="3856"/>
    <cellStyle name="Nuovo 14 3 3 2" xfId="3857"/>
    <cellStyle name="Nuovo 14 3 4" xfId="3858"/>
    <cellStyle name="Nuovo 14 4" xfId="1653"/>
    <cellStyle name="Nuovo 14 4 2" xfId="1654"/>
    <cellStyle name="Nuovo 14 4 2 2" xfId="3859"/>
    <cellStyle name="Nuovo 14 4 3" xfId="3860"/>
    <cellStyle name="Nuovo 14 5" xfId="1655"/>
    <cellStyle name="Nuovo 15" xfId="1656"/>
    <cellStyle name="Nuovo 15 2" xfId="1657"/>
    <cellStyle name="Nuovo 15 2 2" xfId="3861"/>
    <cellStyle name="Nuovo 15 3" xfId="1658"/>
    <cellStyle name="Nuovo 15 3 2" xfId="1659"/>
    <cellStyle name="Nuovo 15 3 2 2" xfId="1660"/>
    <cellStyle name="Nuovo 15 3 3" xfId="3862"/>
    <cellStyle name="Nuovo 15 3 3 2" xfId="3863"/>
    <cellStyle name="Nuovo 15 3 4" xfId="3864"/>
    <cellStyle name="Nuovo 15 4" xfId="1661"/>
    <cellStyle name="Nuovo 15 4 2" xfId="1662"/>
    <cellStyle name="Nuovo 15 4 2 2" xfId="3865"/>
    <cellStyle name="Nuovo 15 4 3" xfId="3866"/>
    <cellStyle name="Nuovo 15 5" xfId="1663"/>
    <cellStyle name="Nuovo 16" xfId="1664"/>
    <cellStyle name="Nuovo 16 2" xfId="1665"/>
    <cellStyle name="Nuovo 16 2 2" xfId="3867"/>
    <cellStyle name="Nuovo 16 3" xfId="1666"/>
    <cellStyle name="Nuovo 16 3 2" xfId="1667"/>
    <cellStyle name="Nuovo 16 3 2 2" xfId="1668"/>
    <cellStyle name="Nuovo 16 3 3" xfId="3868"/>
    <cellStyle name="Nuovo 16 3 3 2" xfId="3869"/>
    <cellStyle name="Nuovo 16 3 4" xfId="3870"/>
    <cellStyle name="Nuovo 16 4" xfId="1669"/>
    <cellStyle name="Nuovo 16 4 2" xfId="1670"/>
    <cellStyle name="Nuovo 16 4 2 2" xfId="3871"/>
    <cellStyle name="Nuovo 16 4 3" xfId="3872"/>
    <cellStyle name="Nuovo 16 5" xfId="1671"/>
    <cellStyle name="Nuovo 17" xfId="1672"/>
    <cellStyle name="Nuovo 17 2" xfId="1673"/>
    <cellStyle name="Nuovo 17 2 2" xfId="3873"/>
    <cellStyle name="Nuovo 17 3" xfId="1674"/>
    <cellStyle name="Nuovo 17 3 2" xfId="1675"/>
    <cellStyle name="Nuovo 17 3 2 2" xfId="1676"/>
    <cellStyle name="Nuovo 17 3 3" xfId="3874"/>
    <cellStyle name="Nuovo 17 3 3 2" xfId="3875"/>
    <cellStyle name="Nuovo 17 3 4" xfId="3876"/>
    <cellStyle name="Nuovo 17 4" xfId="1677"/>
    <cellStyle name="Nuovo 17 4 2" xfId="1678"/>
    <cellStyle name="Nuovo 17 4 2 2" xfId="3877"/>
    <cellStyle name="Nuovo 17 4 3" xfId="3878"/>
    <cellStyle name="Nuovo 17 5" xfId="1679"/>
    <cellStyle name="Nuovo 18" xfId="1680"/>
    <cellStyle name="Nuovo 18 2" xfId="1681"/>
    <cellStyle name="Nuovo 18 2 2" xfId="3879"/>
    <cellStyle name="Nuovo 18 3" xfId="1682"/>
    <cellStyle name="Nuovo 18 3 2" xfId="1683"/>
    <cellStyle name="Nuovo 18 3 2 2" xfId="1684"/>
    <cellStyle name="Nuovo 18 3 3" xfId="3880"/>
    <cellStyle name="Nuovo 18 3 3 2" xfId="3881"/>
    <cellStyle name="Nuovo 18 3 4" xfId="3882"/>
    <cellStyle name="Nuovo 18 4" xfId="1685"/>
    <cellStyle name="Nuovo 18 4 2" xfId="1686"/>
    <cellStyle name="Nuovo 18 4 2 2" xfId="3883"/>
    <cellStyle name="Nuovo 18 4 3" xfId="3884"/>
    <cellStyle name="Nuovo 18 5" xfId="1687"/>
    <cellStyle name="Nuovo 19" xfId="1688"/>
    <cellStyle name="Nuovo 19 2" xfId="1689"/>
    <cellStyle name="Nuovo 19 2 2" xfId="3885"/>
    <cellStyle name="Nuovo 19 3" xfId="1690"/>
    <cellStyle name="Nuovo 19 3 2" xfId="1691"/>
    <cellStyle name="Nuovo 19 3 2 2" xfId="1692"/>
    <cellStyle name="Nuovo 19 3 3" xfId="3886"/>
    <cellStyle name="Nuovo 19 3 3 2" xfId="3887"/>
    <cellStyle name="Nuovo 19 3 4" xfId="3888"/>
    <cellStyle name="Nuovo 19 4" xfId="1693"/>
    <cellStyle name="Nuovo 19 4 2" xfId="1694"/>
    <cellStyle name="Nuovo 19 4 2 2" xfId="3889"/>
    <cellStyle name="Nuovo 19 4 3" xfId="3890"/>
    <cellStyle name="Nuovo 19 5" xfId="1695"/>
    <cellStyle name="Nuovo 2" xfId="1696"/>
    <cellStyle name="Nuovo 2 2" xfId="1697"/>
    <cellStyle name="Nuovo 2 2 2" xfId="3891"/>
    <cellStyle name="Nuovo 2 3" xfId="1698"/>
    <cellStyle name="Nuovo 2 3 2" xfId="1699"/>
    <cellStyle name="Nuovo 2 3 2 2" xfId="1700"/>
    <cellStyle name="Nuovo 2 3 3" xfId="3892"/>
    <cellStyle name="Nuovo 2 3 3 2" xfId="3893"/>
    <cellStyle name="Nuovo 2 3 4" xfId="3894"/>
    <cellStyle name="Nuovo 2 4" xfId="1701"/>
    <cellStyle name="Nuovo 2 4 2" xfId="1702"/>
    <cellStyle name="Nuovo 2 4 2 2" xfId="3895"/>
    <cellStyle name="Nuovo 2 4 3" xfId="3896"/>
    <cellStyle name="Nuovo 2 5" xfId="1703"/>
    <cellStyle name="Nuovo 20" xfId="1704"/>
    <cellStyle name="Nuovo 20 2" xfId="1705"/>
    <cellStyle name="Nuovo 20 2 2" xfId="3897"/>
    <cellStyle name="Nuovo 20 3" xfId="1706"/>
    <cellStyle name="Nuovo 20 3 2" xfId="1707"/>
    <cellStyle name="Nuovo 20 3 2 2" xfId="1708"/>
    <cellStyle name="Nuovo 20 3 3" xfId="3898"/>
    <cellStyle name="Nuovo 20 3 3 2" xfId="3899"/>
    <cellStyle name="Nuovo 20 3 4" xfId="3900"/>
    <cellStyle name="Nuovo 20 4" xfId="1709"/>
    <cellStyle name="Nuovo 20 4 2" xfId="1710"/>
    <cellStyle name="Nuovo 20 4 2 2" xfId="3901"/>
    <cellStyle name="Nuovo 20 4 3" xfId="3902"/>
    <cellStyle name="Nuovo 20 5" xfId="1711"/>
    <cellStyle name="Nuovo 21" xfId="1712"/>
    <cellStyle name="Nuovo 21 2" xfId="1713"/>
    <cellStyle name="Nuovo 21 2 2" xfId="3903"/>
    <cellStyle name="Nuovo 21 3" xfId="1714"/>
    <cellStyle name="Nuovo 21 3 2" xfId="1715"/>
    <cellStyle name="Nuovo 21 3 2 2" xfId="1716"/>
    <cellStyle name="Nuovo 21 3 3" xfId="3904"/>
    <cellStyle name="Nuovo 21 3 3 2" xfId="3905"/>
    <cellStyle name="Nuovo 21 3 4" xfId="3906"/>
    <cellStyle name="Nuovo 21 4" xfId="1717"/>
    <cellStyle name="Nuovo 21 4 2" xfId="1718"/>
    <cellStyle name="Nuovo 21 4 2 2" xfId="3907"/>
    <cellStyle name="Nuovo 21 4 3" xfId="3908"/>
    <cellStyle name="Nuovo 21 5" xfId="1719"/>
    <cellStyle name="Nuovo 22" xfId="1720"/>
    <cellStyle name="Nuovo 22 2" xfId="1721"/>
    <cellStyle name="Nuovo 22 2 2" xfId="3909"/>
    <cellStyle name="Nuovo 22 3" xfId="1722"/>
    <cellStyle name="Nuovo 22 3 2" xfId="1723"/>
    <cellStyle name="Nuovo 22 3 2 2" xfId="1724"/>
    <cellStyle name="Nuovo 22 3 3" xfId="3910"/>
    <cellStyle name="Nuovo 22 3 3 2" xfId="3911"/>
    <cellStyle name="Nuovo 22 3 4" xfId="3912"/>
    <cellStyle name="Nuovo 22 4" xfId="1725"/>
    <cellStyle name="Nuovo 22 4 2" xfId="1726"/>
    <cellStyle name="Nuovo 22 4 2 2" xfId="3913"/>
    <cellStyle name="Nuovo 22 4 3" xfId="3914"/>
    <cellStyle name="Nuovo 22 5" xfId="1727"/>
    <cellStyle name="Nuovo 23" xfId="1728"/>
    <cellStyle name="Nuovo 23 2" xfId="1729"/>
    <cellStyle name="Nuovo 23 2 2" xfId="3915"/>
    <cellStyle name="Nuovo 23 3" xfId="1730"/>
    <cellStyle name="Nuovo 23 3 2" xfId="1731"/>
    <cellStyle name="Nuovo 23 3 2 2" xfId="1732"/>
    <cellStyle name="Nuovo 23 3 3" xfId="3916"/>
    <cellStyle name="Nuovo 23 3 3 2" xfId="3917"/>
    <cellStyle name="Nuovo 23 3 4" xfId="3918"/>
    <cellStyle name="Nuovo 23 4" xfId="1733"/>
    <cellStyle name="Nuovo 23 4 2" xfId="1734"/>
    <cellStyle name="Nuovo 23 4 2 2" xfId="3919"/>
    <cellStyle name="Nuovo 23 4 3" xfId="3920"/>
    <cellStyle name="Nuovo 23 5" xfId="1735"/>
    <cellStyle name="Nuovo 24" xfId="1736"/>
    <cellStyle name="Nuovo 24 2" xfId="1737"/>
    <cellStyle name="Nuovo 24 2 2" xfId="3921"/>
    <cellStyle name="Nuovo 24 3" xfId="1738"/>
    <cellStyle name="Nuovo 24 3 2" xfId="1739"/>
    <cellStyle name="Nuovo 24 3 2 2" xfId="1740"/>
    <cellStyle name="Nuovo 24 3 3" xfId="3922"/>
    <cellStyle name="Nuovo 24 3 3 2" xfId="3923"/>
    <cellStyle name="Nuovo 24 3 4" xfId="3924"/>
    <cellStyle name="Nuovo 24 4" xfId="1741"/>
    <cellStyle name="Nuovo 24 4 2" xfId="1742"/>
    <cellStyle name="Nuovo 24 4 2 2" xfId="3925"/>
    <cellStyle name="Nuovo 24 4 3" xfId="3926"/>
    <cellStyle name="Nuovo 24 5" xfId="1743"/>
    <cellStyle name="Nuovo 25" xfId="1744"/>
    <cellStyle name="Nuovo 25 2" xfId="1745"/>
    <cellStyle name="Nuovo 25 2 2" xfId="3927"/>
    <cellStyle name="Nuovo 25 3" xfId="1746"/>
    <cellStyle name="Nuovo 25 3 2" xfId="1747"/>
    <cellStyle name="Nuovo 25 3 2 2" xfId="1748"/>
    <cellStyle name="Nuovo 25 3 3" xfId="3928"/>
    <cellStyle name="Nuovo 25 3 3 2" xfId="3929"/>
    <cellStyle name="Nuovo 25 3 4" xfId="3930"/>
    <cellStyle name="Nuovo 25 4" xfId="1749"/>
    <cellStyle name="Nuovo 25 4 2" xfId="1750"/>
    <cellStyle name="Nuovo 25 4 2 2" xfId="3931"/>
    <cellStyle name="Nuovo 25 4 3" xfId="3932"/>
    <cellStyle name="Nuovo 25 5" xfId="1751"/>
    <cellStyle name="Nuovo 26" xfId="1752"/>
    <cellStyle name="Nuovo 26 2" xfId="1753"/>
    <cellStyle name="Nuovo 26 2 2" xfId="3933"/>
    <cellStyle name="Nuovo 26 3" xfId="1754"/>
    <cellStyle name="Nuovo 26 3 2" xfId="1755"/>
    <cellStyle name="Nuovo 26 3 2 2" xfId="1756"/>
    <cellStyle name="Nuovo 26 3 3" xfId="3934"/>
    <cellStyle name="Nuovo 26 3 3 2" xfId="3935"/>
    <cellStyle name="Nuovo 26 3 4" xfId="3936"/>
    <cellStyle name="Nuovo 26 4" xfId="1757"/>
    <cellStyle name="Nuovo 26 4 2" xfId="1758"/>
    <cellStyle name="Nuovo 26 4 2 2" xfId="3937"/>
    <cellStyle name="Nuovo 26 4 3" xfId="3938"/>
    <cellStyle name="Nuovo 26 5" xfId="1759"/>
    <cellStyle name="Nuovo 27" xfId="1760"/>
    <cellStyle name="Nuovo 27 2" xfId="1761"/>
    <cellStyle name="Nuovo 27 2 2" xfId="3939"/>
    <cellStyle name="Nuovo 27 3" xfId="1762"/>
    <cellStyle name="Nuovo 27 3 2" xfId="1763"/>
    <cellStyle name="Nuovo 27 3 2 2" xfId="1764"/>
    <cellStyle name="Nuovo 27 3 3" xfId="3940"/>
    <cellStyle name="Nuovo 27 3 3 2" xfId="3941"/>
    <cellStyle name="Nuovo 27 3 4" xfId="3942"/>
    <cellStyle name="Nuovo 27 4" xfId="1765"/>
    <cellStyle name="Nuovo 27 4 2" xfId="1766"/>
    <cellStyle name="Nuovo 27 4 2 2" xfId="3943"/>
    <cellStyle name="Nuovo 27 4 3" xfId="3944"/>
    <cellStyle name="Nuovo 27 5" xfId="1767"/>
    <cellStyle name="Nuovo 28" xfId="1768"/>
    <cellStyle name="Nuovo 28 2" xfId="1769"/>
    <cellStyle name="Nuovo 28 2 2" xfId="3945"/>
    <cellStyle name="Nuovo 28 3" xfId="1770"/>
    <cellStyle name="Nuovo 28 3 2" xfId="1771"/>
    <cellStyle name="Nuovo 28 3 2 2" xfId="1772"/>
    <cellStyle name="Nuovo 28 3 3" xfId="3946"/>
    <cellStyle name="Nuovo 28 3 3 2" xfId="3947"/>
    <cellStyle name="Nuovo 28 3 4" xfId="3948"/>
    <cellStyle name="Nuovo 28 4" xfId="1773"/>
    <cellStyle name="Nuovo 28 4 2" xfId="1774"/>
    <cellStyle name="Nuovo 28 4 2 2" xfId="3949"/>
    <cellStyle name="Nuovo 28 4 3" xfId="3950"/>
    <cellStyle name="Nuovo 28 5" xfId="1775"/>
    <cellStyle name="Nuovo 29" xfId="1776"/>
    <cellStyle name="Nuovo 29 2" xfId="1777"/>
    <cellStyle name="Nuovo 29 2 2" xfId="3951"/>
    <cellStyle name="Nuovo 29 3" xfId="1778"/>
    <cellStyle name="Nuovo 29 3 2" xfId="1779"/>
    <cellStyle name="Nuovo 29 3 2 2" xfId="1780"/>
    <cellStyle name="Nuovo 29 3 3" xfId="3952"/>
    <cellStyle name="Nuovo 29 3 3 2" xfId="3953"/>
    <cellStyle name="Nuovo 29 3 4" xfId="3954"/>
    <cellStyle name="Nuovo 29 4" xfId="1781"/>
    <cellStyle name="Nuovo 29 4 2" xfId="1782"/>
    <cellStyle name="Nuovo 29 4 2 2" xfId="3955"/>
    <cellStyle name="Nuovo 29 4 3" xfId="3956"/>
    <cellStyle name="Nuovo 29 5" xfId="1783"/>
    <cellStyle name="Nuovo 3" xfId="1784"/>
    <cellStyle name="Nuovo 3 2" xfId="1785"/>
    <cellStyle name="Nuovo 3 2 2" xfId="3957"/>
    <cellStyle name="Nuovo 3 3" xfId="1786"/>
    <cellStyle name="Nuovo 3 3 2" xfId="1787"/>
    <cellStyle name="Nuovo 3 3 2 2" xfId="1788"/>
    <cellStyle name="Nuovo 3 3 3" xfId="3958"/>
    <cellStyle name="Nuovo 3 3 3 2" xfId="3959"/>
    <cellStyle name="Nuovo 3 3 4" xfId="3960"/>
    <cellStyle name="Nuovo 3 4" xfId="1789"/>
    <cellStyle name="Nuovo 3 4 2" xfId="1790"/>
    <cellStyle name="Nuovo 3 4 2 2" xfId="3961"/>
    <cellStyle name="Nuovo 3 4 3" xfId="3962"/>
    <cellStyle name="Nuovo 3 5" xfId="1791"/>
    <cellStyle name="Nuovo 30" xfId="1792"/>
    <cellStyle name="Nuovo 30 2" xfId="1793"/>
    <cellStyle name="Nuovo 30 2 2" xfId="3963"/>
    <cellStyle name="Nuovo 30 3" xfId="1794"/>
    <cellStyle name="Nuovo 30 3 2" xfId="1795"/>
    <cellStyle name="Nuovo 30 3 2 2" xfId="1796"/>
    <cellStyle name="Nuovo 30 3 3" xfId="3964"/>
    <cellStyle name="Nuovo 30 3 3 2" xfId="3965"/>
    <cellStyle name="Nuovo 30 3 4" xfId="3966"/>
    <cellStyle name="Nuovo 30 4" xfId="1797"/>
    <cellStyle name="Nuovo 30 4 2" xfId="1798"/>
    <cellStyle name="Nuovo 30 4 2 2" xfId="3967"/>
    <cellStyle name="Nuovo 30 4 3" xfId="3968"/>
    <cellStyle name="Nuovo 30 5" xfId="1799"/>
    <cellStyle name="Nuovo 31" xfId="1800"/>
    <cellStyle name="Nuovo 31 2" xfId="1801"/>
    <cellStyle name="Nuovo 31 2 2" xfId="3969"/>
    <cellStyle name="Nuovo 31 3" xfId="1802"/>
    <cellStyle name="Nuovo 31 3 2" xfId="1803"/>
    <cellStyle name="Nuovo 31 3 2 2" xfId="1804"/>
    <cellStyle name="Nuovo 31 3 3" xfId="3970"/>
    <cellStyle name="Nuovo 31 3 3 2" xfId="3971"/>
    <cellStyle name="Nuovo 31 3 4" xfId="3972"/>
    <cellStyle name="Nuovo 31 4" xfId="1805"/>
    <cellStyle name="Nuovo 31 4 2" xfId="1806"/>
    <cellStyle name="Nuovo 31 4 2 2" xfId="3973"/>
    <cellStyle name="Nuovo 31 4 3" xfId="3974"/>
    <cellStyle name="Nuovo 31 5" xfId="1807"/>
    <cellStyle name="Nuovo 32" xfId="1808"/>
    <cellStyle name="Nuovo 32 2" xfId="1809"/>
    <cellStyle name="Nuovo 32 2 2" xfId="3975"/>
    <cellStyle name="Nuovo 32 3" xfId="1810"/>
    <cellStyle name="Nuovo 32 3 2" xfId="1811"/>
    <cellStyle name="Nuovo 32 3 2 2" xfId="1812"/>
    <cellStyle name="Nuovo 32 3 3" xfId="3976"/>
    <cellStyle name="Nuovo 32 3 3 2" xfId="3977"/>
    <cellStyle name="Nuovo 32 3 4" xfId="3978"/>
    <cellStyle name="Nuovo 32 4" xfId="1813"/>
    <cellStyle name="Nuovo 32 4 2" xfId="1814"/>
    <cellStyle name="Nuovo 32 4 2 2" xfId="3979"/>
    <cellStyle name="Nuovo 32 4 3" xfId="3980"/>
    <cellStyle name="Nuovo 32 5" xfId="1815"/>
    <cellStyle name="Nuovo 33" xfId="1816"/>
    <cellStyle name="Nuovo 33 2" xfId="1817"/>
    <cellStyle name="Nuovo 33 2 2" xfId="3981"/>
    <cellStyle name="Nuovo 33 3" xfId="1818"/>
    <cellStyle name="Nuovo 33 3 2" xfId="1819"/>
    <cellStyle name="Nuovo 33 3 2 2" xfId="1820"/>
    <cellStyle name="Nuovo 33 3 3" xfId="3982"/>
    <cellStyle name="Nuovo 33 3 3 2" xfId="3983"/>
    <cellStyle name="Nuovo 33 3 4" xfId="3984"/>
    <cellStyle name="Nuovo 33 4" xfId="1821"/>
    <cellStyle name="Nuovo 33 4 2" xfId="1822"/>
    <cellStyle name="Nuovo 33 4 2 2" xfId="3985"/>
    <cellStyle name="Nuovo 33 4 3" xfId="3986"/>
    <cellStyle name="Nuovo 33 5" xfId="1823"/>
    <cellStyle name="Nuovo 34" xfId="1824"/>
    <cellStyle name="Nuovo 34 2" xfId="1825"/>
    <cellStyle name="Nuovo 34 2 2" xfId="3987"/>
    <cellStyle name="Nuovo 34 3" xfId="1826"/>
    <cellStyle name="Nuovo 34 3 2" xfId="1827"/>
    <cellStyle name="Nuovo 34 3 2 2" xfId="1828"/>
    <cellStyle name="Nuovo 34 3 3" xfId="3988"/>
    <cellStyle name="Nuovo 34 3 3 2" xfId="3989"/>
    <cellStyle name="Nuovo 34 3 4" xfId="3990"/>
    <cellStyle name="Nuovo 34 4" xfId="1829"/>
    <cellStyle name="Nuovo 34 4 2" xfId="1830"/>
    <cellStyle name="Nuovo 34 4 2 2" xfId="3991"/>
    <cellStyle name="Nuovo 34 4 3" xfId="3992"/>
    <cellStyle name="Nuovo 34 5" xfId="1831"/>
    <cellStyle name="Nuovo 35" xfId="1832"/>
    <cellStyle name="Nuovo 35 2" xfId="1833"/>
    <cellStyle name="Nuovo 35 2 2" xfId="3993"/>
    <cellStyle name="Nuovo 35 3" xfId="1834"/>
    <cellStyle name="Nuovo 35 3 2" xfId="1835"/>
    <cellStyle name="Nuovo 35 3 2 2" xfId="1836"/>
    <cellStyle name="Nuovo 35 3 3" xfId="3994"/>
    <cellStyle name="Nuovo 35 3 3 2" xfId="3995"/>
    <cellStyle name="Nuovo 35 3 4" xfId="3996"/>
    <cellStyle name="Nuovo 35 4" xfId="1837"/>
    <cellStyle name="Nuovo 35 4 2" xfId="1838"/>
    <cellStyle name="Nuovo 35 4 2 2" xfId="3997"/>
    <cellStyle name="Nuovo 35 4 3" xfId="3998"/>
    <cellStyle name="Nuovo 35 5" xfId="1839"/>
    <cellStyle name="Nuovo 36" xfId="1840"/>
    <cellStyle name="Nuovo 36 2" xfId="1841"/>
    <cellStyle name="Nuovo 36 2 2" xfId="3999"/>
    <cellStyle name="Nuovo 36 3" xfId="1842"/>
    <cellStyle name="Nuovo 36 3 2" xfId="1843"/>
    <cellStyle name="Nuovo 36 3 2 2" xfId="1844"/>
    <cellStyle name="Nuovo 36 3 3" xfId="4000"/>
    <cellStyle name="Nuovo 36 3 3 2" xfId="4001"/>
    <cellStyle name="Nuovo 36 3 4" xfId="4002"/>
    <cellStyle name="Nuovo 36 4" xfId="1845"/>
    <cellStyle name="Nuovo 36 4 2" xfId="1846"/>
    <cellStyle name="Nuovo 36 4 2 2" xfId="4003"/>
    <cellStyle name="Nuovo 36 4 3" xfId="4004"/>
    <cellStyle name="Nuovo 36 5" xfId="1847"/>
    <cellStyle name="Nuovo 37" xfId="1848"/>
    <cellStyle name="Nuovo 37 2" xfId="1849"/>
    <cellStyle name="Nuovo 37 2 2" xfId="4005"/>
    <cellStyle name="Nuovo 37 3" xfId="1850"/>
    <cellStyle name="Nuovo 37 3 2" xfId="1851"/>
    <cellStyle name="Nuovo 37 3 2 2" xfId="1852"/>
    <cellStyle name="Nuovo 37 3 3" xfId="4006"/>
    <cellStyle name="Nuovo 37 3 3 2" xfId="4007"/>
    <cellStyle name="Nuovo 37 3 4" xfId="4008"/>
    <cellStyle name="Nuovo 37 4" xfId="1853"/>
    <cellStyle name="Nuovo 37 4 2" xfId="1854"/>
    <cellStyle name="Nuovo 37 4 2 2" xfId="4009"/>
    <cellStyle name="Nuovo 37 4 3" xfId="4010"/>
    <cellStyle name="Nuovo 37 5" xfId="1855"/>
    <cellStyle name="Nuovo 38" xfId="1856"/>
    <cellStyle name="Nuovo 38 2" xfId="1857"/>
    <cellStyle name="Nuovo 38 2 2" xfId="4011"/>
    <cellStyle name="Nuovo 38 3" xfId="1858"/>
    <cellStyle name="Nuovo 38 3 2" xfId="1859"/>
    <cellStyle name="Nuovo 38 3 2 2" xfId="1860"/>
    <cellStyle name="Nuovo 38 3 3" xfId="4012"/>
    <cellStyle name="Nuovo 38 3 3 2" xfId="4013"/>
    <cellStyle name="Nuovo 38 3 4" xfId="4014"/>
    <cellStyle name="Nuovo 38 4" xfId="1861"/>
    <cellStyle name="Nuovo 38 4 2" xfId="1862"/>
    <cellStyle name="Nuovo 38 4 2 2" xfId="4015"/>
    <cellStyle name="Nuovo 38 4 3" xfId="4016"/>
    <cellStyle name="Nuovo 38 5" xfId="1863"/>
    <cellStyle name="Nuovo 39" xfId="1864"/>
    <cellStyle name="Nuovo 39 2" xfId="1865"/>
    <cellStyle name="Nuovo 39 2 2" xfId="4017"/>
    <cellStyle name="Nuovo 39 3" xfId="1866"/>
    <cellStyle name="Nuovo 39 3 2" xfId="1867"/>
    <cellStyle name="Nuovo 39 3 2 2" xfId="1868"/>
    <cellStyle name="Nuovo 39 3 3" xfId="4018"/>
    <cellStyle name="Nuovo 39 3 3 2" xfId="4019"/>
    <cellStyle name="Nuovo 39 3 4" xfId="4020"/>
    <cellStyle name="Nuovo 39 4" xfId="1869"/>
    <cellStyle name="Nuovo 39 4 2" xfId="1870"/>
    <cellStyle name="Nuovo 39 4 2 2" xfId="4021"/>
    <cellStyle name="Nuovo 39 4 3" xfId="4022"/>
    <cellStyle name="Nuovo 39 5" xfId="1871"/>
    <cellStyle name="Nuovo 4" xfId="1872"/>
    <cellStyle name="Nuovo 4 2" xfId="1873"/>
    <cellStyle name="Nuovo 4 2 2" xfId="4023"/>
    <cellStyle name="Nuovo 4 3" xfId="1874"/>
    <cellStyle name="Nuovo 4 3 2" xfId="1875"/>
    <cellStyle name="Nuovo 4 3 2 2" xfId="1876"/>
    <cellStyle name="Nuovo 4 3 3" xfId="4024"/>
    <cellStyle name="Nuovo 4 3 3 2" xfId="4025"/>
    <cellStyle name="Nuovo 4 3 4" xfId="4026"/>
    <cellStyle name="Nuovo 4 4" xfId="1877"/>
    <cellStyle name="Nuovo 4 4 2" xfId="1878"/>
    <cellStyle name="Nuovo 4 4 2 2" xfId="4027"/>
    <cellStyle name="Nuovo 4 4 3" xfId="4028"/>
    <cellStyle name="Nuovo 4 5" xfId="1879"/>
    <cellStyle name="Nuovo 40" xfId="1880"/>
    <cellStyle name="Nuovo 40 2" xfId="1881"/>
    <cellStyle name="Nuovo 40 2 2" xfId="4029"/>
    <cellStyle name="Nuovo 40 3" xfId="1882"/>
    <cellStyle name="Nuovo 40 3 2" xfId="1883"/>
    <cellStyle name="Nuovo 40 3 2 2" xfId="1884"/>
    <cellStyle name="Nuovo 40 3 3" xfId="4030"/>
    <cellStyle name="Nuovo 40 3 3 2" xfId="4031"/>
    <cellStyle name="Nuovo 40 3 4" xfId="4032"/>
    <cellStyle name="Nuovo 40 4" xfId="1885"/>
    <cellStyle name="Nuovo 40 4 2" xfId="1886"/>
    <cellStyle name="Nuovo 40 4 2 2" xfId="4033"/>
    <cellStyle name="Nuovo 40 4 3" xfId="4034"/>
    <cellStyle name="Nuovo 40 5" xfId="1887"/>
    <cellStyle name="Nuovo 41" xfId="1888"/>
    <cellStyle name="Nuovo 41 2" xfId="1889"/>
    <cellStyle name="Nuovo 41 2 2" xfId="4035"/>
    <cellStyle name="Nuovo 41 3" xfId="1890"/>
    <cellStyle name="Nuovo 41 3 2" xfId="1891"/>
    <cellStyle name="Nuovo 41 3 2 2" xfId="1892"/>
    <cellStyle name="Nuovo 41 3 3" xfId="4036"/>
    <cellStyle name="Nuovo 41 3 3 2" xfId="4037"/>
    <cellStyle name="Nuovo 41 3 4" xfId="4038"/>
    <cellStyle name="Nuovo 41 4" xfId="1893"/>
    <cellStyle name="Nuovo 41 4 2" xfId="1894"/>
    <cellStyle name="Nuovo 41 4 2 2" xfId="4039"/>
    <cellStyle name="Nuovo 41 4 3" xfId="4040"/>
    <cellStyle name="Nuovo 41 5" xfId="1895"/>
    <cellStyle name="Nuovo 42" xfId="1896"/>
    <cellStyle name="Nuovo 42 2" xfId="1897"/>
    <cellStyle name="Nuovo 42 2 2" xfId="4041"/>
    <cellStyle name="Nuovo 42 3" xfId="1898"/>
    <cellStyle name="Nuovo 42 3 2" xfId="1899"/>
    <cellStyle name="Nuovo 42 3 2 2" xfId="1900"/>
    <cellStyle name="Nuovo 42 3 3" xfId="4042"/>
    <cellStyle name="Nuovo 42 3 3 2" xfId="4043"/>
    <cellStyle name="Nuovo 42 3 4" xfId="4044"/>
    <cellStyle name="Nuovo 42 4" xfId="1901"/>
    <cellStyle name="Nuovo 42 4 2" xfId="1902"/>
    <cellStyle name="Nuovo 42 4 2 2" xfId="4045"/>
    <cellStyle name="Nuovo 42 4 3" xfId="4046"/>
    <cellStyle name="Nuovo 42 5" xfId="1903"/>
    <cellStyle name="Nuovo 43" xfId="1904"/>
    <cellStyle name="Nuovo 43 2" xfId="1905"/>
    <cellStyle name="Nuovo 43 2 2" xfId="4047"/>
    <cellStyle name="Nuovo 43 3" xfId="1906"/>
    <cellStyle name="Nuovo 43 3 2" xfId="1907"/>
    <cellStyle name="Nuovo 43 3 2 2" xfId="1908"/>
    <cellStyle name="Nuovo 43 3 3" xfId="4048"/>
    <cellStyle name="Nuovo 43 3 3 2" xfId="4049"/>
    <cellStyle name="Nuovo 43 3 4" xfId="4050"/>
    <cellStyle name="Nuovo 43 4" xfId="1909"/>
    <cellStyle name="Nuovo 43 4 2" xfId="1910"/>
    <cellStyle name="Nuovo 43 4 2 2" xfId="4051"/>
    <cellStyle name="Nuovo 43 4 3" xfId="4052"/>
    <cellStyle name="Nuovo 43 5" xfId="1911"/>
    <cellStyle name="Nuovo 44" xfId="1912"/>
    <cellStyle name="Nuovo 44 2" xfId="1913"/>
    <cellStyle name="Nuovo 44 2 2" xfId="4053"/>
    <cellStyle name="Nuovo 44 3" xfId="1914"/>
    <cellStyle name="Nuovo 44 3 2" xfId="1915"/>
    <cellStyle name="Nuovo 44 3 2 2" xfId="1916"/>
    <cellStyle name="Nuovo 44 3 3" xfId="4054"/>
    <cellStyle name="Nuovo 44 3 3 2" xfId="4055"/>
    <cellStyle name="Nuovo 44 3 4" xfId="4056"/>
    <cellStyle name="Nuovo 44 4" xfId="1917"/>
    <cellStyle name="Nuovo 44 4 2" xfId="1918"/>
    <cellStyle name="Nuovo 44 4 2 2" xfId="4057"/>
    <cellStyle name="Nuovo 44 4 3" xfId="4058"/>
    <cellStyle name="Nuovo 44 5" xfId="1919"/>
    <cellStyle name="Nuovo 45" xfId="1920"/>
    <cellStyle name="Nuovo 45 2" xfId="4059"/>
    <cellStyle name="Nuovo 46" xfId="1921"/>
    <cellStyle name="Nuovo 46 2" xfId="1922"/>
    <cellStyle name="Nuovo 46 2 2" xfId="1923"/>
    <cellStyle name="Nuovo 46 3" xfId="4060"/>
    <cellStyle name="Nuovo 46 3 2" xfId="4061"/>
    <cellStyle name="Nuovo 46 4" xfId="4062"/>
    <cellStyle name="Nuovo 47" xfId="1924"/>
    <cellStyle name="Nuovo 47 2" xfId="1925"/>
    <cellStyle name="Nuovo 47 2 2" xfId="4063"/>
    <cellStyle name="Nuovo 47 3" xfId="4064"/>
    <cellStyle name="Nuovo 48" xfId="1926"/>
    <cellStyle name="Nuovo 5" xfId="1927"/>
    <cellStyle name="Nuovo 5 2" xfId="1928"/>
    <cellStyle name="Nuovo 5 2 2" xfId="4065"/>
    <cellStyle name="Nuovo 5 3" xfId="1929"/>
    <cellStyle name="Nuovo 5 3 2" xfId="1930"/>
    <cellStyle name="Nuovo 5 3 2 2" xfId="1931"/>
    <cellStyle name="Nuovo 5 3 3" xfId="4066"/>
    <cellStyle name="Nuovo 5 3 3 2" xfId="4067"/>
    <cellStyle name="Nuovo 5 3 4" xfId="4068"/>
    <cellStyle name="Nuovo 5 4" xfId="1932"/>
    <cellStyle name="Nuovo 5 4 2" xfId="1933"/>
    <cellStyle name="Nuovo 5 4 2 2" xfId="4069"/>
    <cellStyle name="Nuovo 5 4 3" xfId="4070"/>
    <cellStyle name="Nuovo 5 5" xfId="1934"/>
    <cellStyle name="Nuovo 6" xfId="1935"/>
    <cellStyle name="Nuovo 6 2" xfId="1936"/>
    <cellStyle name="Nuovo 6 2 2" xfId="4071"/>
    <cellStyle name="Nuovo 6 3" xfId="1937"/>
    <cellStyle name="Nuovo 6 3 2" xfId="1938"/>
    <cellStyle name="Nuovo 6 3 2 2" xfId="1939"/>
    <cellStyle name="Nuovo 6 3 3" xfId="4072"/>
    <cellStyle name="Nuovo 6 3 3 2" xfId="4073"/>
    <cellStyle name="Nuovo 6 3 4" xfId="4074"/>
    <cellStyle name="Nuovo 6 4" xfId="1940"/>
    <cellStyle name="Nuovo 6 4 2" xfId="1941"/>
    <cellStyle name="Nuovo 6 4 2 2" xfId="4075"/>
    <cellStyle name="Nuovo 6 4 3" xfId="4076"/>
    <cellStyle name="Nuovo 6 5" xfId="1942"/>
    <cellStyle name="Nuovo 7" xfId="1943"/>
    <cellStyle name="Nuovo 7 2" xfId="1944"/>
    <cellStyle name="Nuovo 7 2 2" xfId="4077"/>
    <cellStyle name="Nuovo 7 3" xfId="1945"/>
    <cellStyle name="Nuovo 7 3 2" xfId="1946"/>
    <cellStyle name="Nuovo 7 3 2 2" xfId="1947"/>
    <cellStyle name="Nuovo 7 3 3" xfId="4078"/>
    <cellStyle name="Nuovo 7 3 3 2" xfId="4079"/>
    <cellStyle name="Nuovo 7 3 4" xfId="4080"/>
    <cellStyle name="Nuovo 7 4" xfId="1948"/>
    <cellStyle name="Nuovo 7 4 2" xfId="1949"/>
    <cellStyle name="Nuovo 7 4 2 2" xfId="4081"/>
    <cellStyle name="Nuovo 7 4 3" xfId="4082"/>
    <cellStyle name="Nuovo 7 5" xfId="1950"/>
    <cellStyle name="Nuovo 8" xfId="1951"/>
    <cellStyle name="Nuovo 8 2" xfId="1952"/>
    <cellStyle name="Nuovo 8 2 2" xfId="4083"/>
    <cellStyle name="Nuovo 8 3" xfId="1953"/>
    <cellStyle name="Nuovo 8 3 2" xfId="1954"/>
    <cellStyle name="Nuovo 8 3 2 2" xfId="1955"/>
    <cellStyle name="Nuovo 8 3 3" xfId="4084"/>
    <cellStyle name="Nuovo 8 3 3 2" xfId="4085"/>
    <cellStyle name="Nuovo 8 3 4" xfId="4086"/>
    <cellStyle name="Nuovo 8 4" xfId="1956"/>
    <cellStyle name="Nuovo 8 4 2" xfId="1957"/>
    <cellStyle name="Nuovo 8 4 2 2" xfId="4087"/>
    <cellStyle name="Nuovo 8 4 3" xfId="4088"/>
    <cellStyle name="Nuovo 8 5" xfId="1958"/>
    <cellStyle name="Nuovo 9" xfId="1959"/>
    <cellStyle name="Nuovo 9 2" xfId="1960"/>
    <cellStyle name="Nuovo 9 2 2" xfId="4089"/>
    <cellStyle name="Nuovo 9 3" xfId="1961"/>
    <cellStyle name="Nuovo 9 3 2" xfId="1962"/>
    <cellStyle name="Nuovo 9 3 2 2" xfId="1963"/>
    <cellStyle name="Nuovo 9 3 3" xfId="4090"/>
    <cellStyle name="Nuovo 9 3 3 2" xfId="4091"/>
    <cellStyle name="Nuovo 9 3 4" xfId="4092"/>
    <cellStyle name="Nuovo 9 4" xfId="1964"/>
    <cellStyle name="Nuovo 9 4 2" xfId="1965"/>
    <cellStyle name="Nuovo 9 4 2 2" xfId="4093"/>
    <cellStyle name="Nuovo 9 4 3" xfId="4094"/>
    <cellStyle name="Nuovo 9 5" xfId="1966"/>
    <cellStyle name="Output 2" xfId="1967"/>
    <cellStyle name="Output 2 2" xfId="1968"/>
    <cellStyle name="Output 2 2 2" xfId="1969"/>
    <cellStyle name="Output 2 3" xfId="1970"/>
    <cellStyle name="Output 3" xfId="1971"/>
    <cellStyle name="Output 3 2" xfId="1972"/>
    <cellStyle name="Output 3 3" xfId="4095"/>
    <cellStyle name="Overskrift 1 2" xfId="4096"/>
    <cellStyle name="Overskrift 2 2" xfId="4097"/>
    <cellStyle name="Overskrift 3 2" xfId="4098"/>
    <cellStyle name="Overskrift 4 2" xfId="4099"/>
    <cellStyle name="Percen - Type1" xfId="1973"/>
    <cellStyle name="Percent" xfId="2578" builtinId="5"/>
    <cellStyle name="Percent 2" xfId="1974"/>
    <cellStyle name="Percent 2 2" xfId="1975"/>
    <cellStyle name="Percent 2 2 2" xfId="1976"/>
    <cellStyle name="Percent 2 2 3" xfId="1977"/>
    <cellStyle name="Percent 2 2 3 2" xfId="1978"/>
    <cellStyle name="Percent 2 2 3 2 2" xfId="6295"/>
    <cellStyle name="Percent 2 2 3 2 3" xfId="5372"/>
    <cellStyle name="Percent 2 2 3 2 4" xfId="6459"/>
    <cellStyle name="Percent 2 2 3 3" xfId="6294"/>
    <cellStyle name="Percent 2 2 3 4" xfId="5371"/>
    <cellStyle name="Percent 2 2 3 5" xfId="6458"/>
    <cellStyle name="Percent 2 2 4" xfId="1979"/>
    <cellStyle name="Percent 2 2 4 2" xfId="6296"/>
    <cellStyle name="Percent 2 2 4 3" xfId="5373"/>
    <cellStyle name="Percent 2 2 4 4" xfId="6460"/>
    <cellStyle name="Percent 2 2 5" xfId="6293"/>
    <cellStyle name="Percent 2 2 6" xfId="5370"/>
    <cellStyle name="Percent 2 2 7" xfId="6457"/>
    <cellStyle name="Percent 2 3" xfId="1980"/>
    <cellStyle name="Percent 2 3 2" xfId="1981"/>
    <cellStyle name="Percent 2 3 2 2" xfId="6298"/>
    <cellStyle name="Percent 2 3 2 3" xfId="5375"/>
    <cellStyle name="Percent 2 3 2 4" xfId="6462"/>
    <cellStyle name="Percent 2 3 3" xfId="6297"/>
    <cellStyle name="Percent 2 3 4" xfId="5374"/>
    <cellStyle name="Percent 2 3 5" xfId="6461"/>
    <cellStyle name="Percent 3" xfId="1982"/>
    <cellStyle name="Percent 3 2" xfId="1983"/>
    <cellStyle name="Percent 3 2 2" xfId="4100"/>
    <cellStyle name="Percent 3 2 3" xfId="4101"/>
    <cellStyle name="Percent 3 3" xfId="1984"/>
    <cellStyle name="Percent 3 3 2" xfId="1985"/>
    <cellStyle name="Percent 3 3 2 2" xfId="1986"/>
    <cellStyle name="Percent 3 3 3" xfId="4102"/>
    <cellStyle name="Percent 3 3 3 2" xfId="4103"/>
    <cellStyle name="Percent 3 3 4" xfId="4104"/>
    <cellStyle name="Percent 3 4" xfId="1987"/>
    <cellStyle name="Percent 3 4 2" xfId="1988"/>
    <cellStyle name="Percent 3 5" xfId="4105"/>
    <cellStyle name="Percent 3 5 2" xfId="4106"/>
    <cellStyle name="Percent 3 6" xfId="4107"/>
    <cellStyle name="Percent 4" xfId="1989"/>
    <cellStyle name="Percent 4 2" xfId="4108"/>
    <cellStyle name="Percent 4 2 2" xfId="4109"/>
    <cellStyle name="Percent 4 3" xfId="4110"/>
    <cellStyle name="Percent 5" xfId="1990"/>
    <cellStyle name="Percent 6" xfId="4111"/>
    <cellStyle name="Percent 6 2" xfId="6356"/>
    <cellStyle name="Percent 6 3" xfId="5381"/>
    <cellStyle name="Percent 6 4" xfId="6489"/>
    <cellStyle name="Percentuale 10" xfId="1991"/>
    <cellStyle name="Percentuale 10 2" xfId="1992"/>
    <cellStyle name="Percentuale 10 2 2" xfId="4112"/>
    <cellStyle name="Percentuale 10 3" xfId="1993"/>
    <cellStyle name="Percentuale 10 3 2" xfId="1994"/>
    <cellStyle name="Percentuale 10 3 2 2" xfId="1995"/>
    <cellStyle name="Percentuale 10 3 3" xfId="4113"/>
    <cellStyle name="Percentuale 10 3 3 2" xfId="4114"/>
    <cellStyle name="Percentuale 10 3 4" xfId="4115"/>
    <cellStyle name="Percentuale 10 4" xfId="1996"/>
    <cellStyle name="Percentuale 10 4 2" xfId="1997"/>
    <cellStyle name="Percentuale 10 4 2 2" xfId="4116"/>
    <cellStyle name="Percentuale 10 4 3" xfId="4117"/>
    <cellStyle name="Percentuale 10 5" xfId="1998"/>
    <cellStyle name="Percentuale 11" xfId="1999"/>
    <cellStyle name="Percentuale 11 2" xfId="2000"/>
    <cellStyle name="Percentuale 11 2 2" xfId="4118"/>
    <cellStyle name="Percentuale 11 3" xfId="2001"/>
    <cellStyle name="Percentuale 11 3 2" xfId="2002"/>
    <cellStyle name="Percentuale 11 3 2 2" xfId="2003"/>
    <cellStyle name="Percentuale 11 3 3" xfId="4119"/>
    <cellStyle name="Percentuale 11 3 3 2" xfId="4120"/>
    <cellStyle name="Percentuale 11 3 4" xfId="4121"/>
    <cellStyle name="Percentuale 11 4" xfId="2004"/>
    <cellStyle name="Percentuale 11 4 2" xfId="2005"/>
    <cellStyle name="Percentuale 11 4 2 2" xfId="4122"/>
    <cellStyle name="Percentuale 11 4 3" xfId="4123"/>
    <cellStyle name="Percentuale 11 5" xfId="2006"/>
    <cellStyle name="Percentuale 12" xfId="2007"/>
    <cellStyle name="Percentuale 12 2" xfId="2008"/>
    <cellStyle name="Percentuale 12 2 2" xfId="4124"/>
    <cellStyle name="Percentuale 12 3" xfId="2009"/>
    <cellStyle name="Percentuale 12 3 2" xfId="2010"/>
    <cellStyle name="Percentuale 12 3 2 2" xfId="2011"/>
    <cellStyle name="Percentuale 12 3 3" xfId="4125"/>
    <cellStyle name="Percentuale 12 3 3 2" xfId="4126"/>
    <cellStyle name="Percentuale 12 3 4" xfId="4127"/>
    <cellStyle name="Percentuale 12 4" xfId="2012"/>
    <cellStyle name="Percentuale 12 4 2" xfId="2013"/>
    <cellStyle name="Percentuale 12 4 2 2" xfId="4128"/>
    <cellStyle name="Percentuale 12 4 3" xfId="4129"/>
    <cellStyle name="Percentuale 12 5" xfId="2014"/>
    <cellStyle name="Percentuale 13" xfId="2015"/>
    <cellStyle name="Percentuale 13 2" xfId="2016"/>
    <cellStyle name="Percentuale 13 2 2" xfId="4130"/>
    <cellStyle name="Percentuale 13 3" xfId="2017"/>
    <cellStyle name="Percentuale 13 3 2" xfId="2018"/>
    <cellStyle name="Percentuale 13 3 2 2" xfId="2019"/>
    <cellStyle name="Percentuale 13 3 3" xfId="4131"/>
    <cellStyle name="Percentuale 13 3 3 2" xfId="4132"/>
    <cellStyle name="Percentuale 13 3 4" xfId="4133"/>
    <cellStyle name="Percentuale 13 4" xfId="2020"/>
    <cellStyle name="Percentuale 13 4 2" xfId="2021"/>
    <cellStyle name="Percentuale 13 4 2 2" xfId="4134"/>
    <cellStyle name="Percentuale 13 4 3" xfId="4135"/>
    <cellStyle name="Percentuale 13 5" xfId="2022"/>
    <cellStyle name="Percentuale 14" xfId="2023"/>
    <cellStyle name="Percentuale 14 2" xfId="2024"/>
    <cellStyle name="Percentuale 14 2 2" xfId="4136"/>
    <cellStyle name="Percentuale 14 3" xfId="2025"/>
    <cellStyle name="Percentuale 14 3 2" xfId="2026"/>
    <cellStyle name="Percentuale 14 3 2 2" xfId="2027"/>
    <cellStyle name="Percentuale 14 3 3" xfId="4137"/>
    <cellStyle name="Percentuale 14 3 3 2" xfId="4138"/>
    <cellStyle name="Percentuale 14 3 4" xfId="4139"/>
    <cellStyle name="Percentuale 14 4" xfId="2028"/>
    <cellStyle name="Percentuale 14 4 2" xfId="2029"/>
    <cellStyle name="Percentuale 14 4 2 2" xfId="4140"/>
    <cellStyle name="Percentuale 14 4 3" xfId="4141"/>
    <cellStyle name="Percentuale 14 5" xfId="2030"/>
    <cellStyle name="Percentuale 15" xfId="2031"/>
    <cellStyle name="Percentuale 15 2" xfId="2032"/>
    <cellStyle name="Percentuale 15 2 2" xfId="4142"/>
    <cellStyle name="Percentuale 15 3" xfId="2033"/>
    <cellStyle name="Percentuale 15 3 2" xfId="2034"/>
    <cellStyle name="Percentuale 15 3 2 2" xfId="2035"/>
    <cellStyle name="Percentuale 15 3 3" xfId="4143"/>
    <cellStyle name="Percentuale 15 3 3 2" xfId="4144"/>
    <cellStyle name="Percentuale 15 3 4" xfId="4145"/>
    <cellStyle name="Percentuale 15 4" xfId="2036"/>
    <cellStyle name="Percentuale 15 4 2" xfId="2037"/>
    <cellStyle name="Percentuale 15 4 2 2" xfId="4146"/>
    <cellStyle name="Percentuale 15 4 3" xfId="4147"/>
    <cellStyle name="Percentuale 15 5" xfId="2038"/>
    <cellStyle name="Percentuale 16" xfId="2039"/>
    <cellStyle name="Percentuale 16 2" xfId="2040"/>
    <cellStyle name="Percentuale 16 2 2" xfId="4148"/>
    <cellStyle name="Percentuale 16 3" xfId="2041"/>
    <cellStyle name="Percentuale 16 3 2" xfId="2042"/>
    <cellStyle name="Percentuale 16 3 2 2" xfId="2043"/>
    <cellStyle name="Percentuale 16 3 3" xfId="4149"/>
    <cellStyle name="Percentuale 16 3 3 2" xfId="4150"/>
    <cellStyle name="Percentuale 16 3 4" xfId="4151"/>
    <cellStyle name="Percentuale 16 4" xfId="2044"/>
    <cellStyle name="Percentuale 16 4 2" xfId="2045"/>
    <cellStyle name="Percentuale 16 4 2 2" xfId="4152"/>
    <cellStyle name="Percentuale 16 4 3" xfId="4153"/>
    <cellStyle name="Percentuale 16 5" xfId="2046"/>
    <cellStyle name="Percentuale 17" xfId="2047"/>
    <cellStyle name="Percentuale 17 2" xfId="2048"/>
    <cellStyle name="Percentuale 17 2 2" xfId="4154"/>
    <cellStyle name="Percentuale 17 3" xfId="2049"/>
    <cellStyle name="Percentuale 17 3 2" xfId="2050"/>
    <cellStyle name="Percentuale 17 3 2 2" xfId="2051"/>
    <cellStyle name="Percentuale 17 3 3" xfId="4155"/>
    <cellStyle name="Percentuale 17 3 3 2" xfId="4156"/>
    <cellStyle name="Percentuale 17 3 4" xfId="4157"/>
    <cellStyle name="Percentuale 17 4" xfId="2052"/>
    <cellStyle name="Percentuale 17 4 2" xfId="2053"/>
    <cellStyle name="Percentuale 17 4 2 2" xfId="4158"/>
    <cellStyle name="Percentuale 17 4 3" xfId="4159"/>
    <cellStyle name="Percentuale 17 5" xfId="2054"/>
    <cellStyle name="Percentuale 18" xfId="2055"/>
    <cellStyle name="Percentuale 18 2" xfId="2056"/>
    <cellStyle name="Percentuale 18 2 2" xfId="4160"/>
    <cellStyle name="Percentuale 18 3" xfId="2057"/>
    <cellStyle name="Percentuale 18 3 2" xfId="2058"/>
    <cellStyle name="Percentuale 18 3 2 2" xfId="2059"/>
    <cellStyle name="Percentuale 18 3 3" xfId="4161"/>
    <cellStyle name="Percentuale 18 3 3 2" xfId="4162"/>
    <cellStyle name="Percentuale 18 3 4" xfId="4163"/>
    <cellStyle name="Percentuale 18 4" xfId="2060"/>
    <cellStyle name="Percentuale 18 4 2" xfId="2061"/>
    <cellStyle name="Percentuale 18 4 2 2" xfId="4164"/>
    <cellStyle name="Percentuale 18 4 3" xfId="4165"/>
    <cellStyle name="Percentuale 18 5" xfId="2062"/>
    <cellStyle name="Percentuale 19" xfId="2063"/>
    <cellStyle name="Percentuale 19 2" xfId="2064"/>
    <cellStyle name="Percentuale 19 2 2" xfId="4166"/>
    <cellStyle name="Percentuale 19 3" xfId="2065"/>
    <cellStyle name="Percentuale 19 3 2" xfId="2066"/>
    <cellStyle name="Percentuale 19 3 2 2" xfId="2067"/>
    <cellStyle name="Percentuale 19 3 3" xfId="4167"/>
    <cellStyle name="Percentuale 19 3 3 2" xfId="4168"/>
    <cellStyle name="Percentuale 19 3 4" xfId="4169"/>
    <cellStyle name="Percentuale 19 4" xfId="2068"/>
    <cellStyle name="Percentuale 19 4 2" xfId="2069"/>
    <cellStyle name="Percentuale 19 4 2 2" xfId="4170"/>
    <cellStyle name="Percentuale 19 4 3" xfId="4171"/>
    <cellStyle name="Percentuale 19 5" xfId="2070"/>
    <cellStyle name="Percentuale 2" xfId="2071"/>
    <cellStyle name="Percentuale 2 2" xfId="2072"/>
    <cellStyle name="Percentuale 2 2 2" xfId="4172"/>
    <cellStyle name="Percentuale 2 3" xfId="2073"/>
    <cellStyle name="Percentuale 2 3 2" xfId="2074"/>
    <cellStyle name="Percentuale 2 3 2 2" xfId="2075"/>
    <cellStyle name="Percentuale 2 3 3" xfId="4173"/>
    <cellStyle name="Percentuale 2 3 3 2" xfId="4174"/>
    <cellStyle name="Percentuale 2 3 4" xfId="4175"/>
    <cellStyle name="Percentuale 2 4" xfId="2076"/>
    <cellStyle name="Percentuale 2 4 2" xfId="2077"/>
    <cellStyle name="Percentuale 2 4 2 2" xfId="4176"/>
    <cellStyle name="Percentuale 2 4 3" xfId="4177"/>
    <cellStyle name="Percentuale 2 5" xfId="2078"/>
    <cellStyle name="Percentuale 20" xfId="2079"/>
    <cellStyle name="Percentuale 20 2" xfId="2080"/>
    <cellStyle name="Percentuale 20 2 2" xfId="4178"/>
    <cellStyle name="Percentuale 20 3" xfId="2081"/>
    <cellStyle name="Percentuale 20 3 2" xfId="2082"/>
    <cellStyle name="Percentuale 20 3 2 2" xfId="2083"/>
    <cellStyle name="Percentuale 20 3 3" xfId="4179"/>
    <cellStyle name="Percentuale 20 3 3 2" xfId="4180"/>
    <cellStyle name="Percentuale 20 3 4" xfId="4181"/>
    <cellStyle name="Percentuale 20 4" xfId="2084"/>
    <cellStyle name="Percentuale 20 4 2" xfId="2085"/>
    <cellStyle name="Percentuale 20 4 2 2" xfId="4182"/>
    <cellStyle name="Percentuale 20 4 3" xfId="4183"/>
    <cellStyle name="Percentuale 20 5" xfId="2086"/>
    <cellStyle name="Percentuale 21" xfId="2087"/>
    <cellStyle name="Percentuale 21 2" xfId="2088"/>
    <cellStyle name="Percentuale 21 2 2" xfId="4184"/>
    <cellStyle name="Percentuale 21 3" xfId="2089"/>
    <cellStyle name="Percentuale 21 3 2" xfId="2090"/>
    <cellStyle name="Percentuale 21 3 2 2" xfId="2091"/>
    <cellStyle name="Percentuale 21 3 3" xfId="4185"/>
    <cellStyle name="Percentuale 21 3 3 2" xfId="4186"/>
    <cellStyle name="Percentuale 21 3 4" xfId="4187"/>
    <cellStyle name="Percentuale 21 4" xfId="2092"/>
    <cellStyle name="Percentuale 21 4 2" xfId="2093"/>
    <cellStyle name="Percentuale 21 4 2 2" xfId="4188"/>
    <cellStyle name="Percentuale 21 4 3" xfId="4189"/>
    <cellStyle name="Percentuale 21 5" xfId="2094"/>
    <cellStyle name="Percentuale 22" xfId="2095"/>
    <cellStyle name="Percentuale 22 2" xfId="2096"/>
    <cellStyle name="Percentuale 22 2 2" xfId="4190"/>
    <cellStyle name="Percentuale 22 3" xfId="2097"/>
    <cellStyle name="Percentuale 22 3 2" xfId="2098"/>
    <cellStyle name="Percentuale 22 3 2 2" xfId="2099"/>
    <cellStyle name="Percentuale 22 3 3" xfId="4191"/>
    <cellStyle name="Percentuale 22 3 3 2" xfId="4192"/>
    <cellStyle name="Percentuale 22 3 4" xfId="4193"/>
    <cellStyle name="Percentuale 22 4" xfId="2100"/>
    <cellStyle name="Percentuale 22 4 2" xfId="2101"/>
    <cellStyle name="Percentuale 22 4 2 2" xfId="4194"/>
    <cellStyle name="Percentuale 22 4 3" xfId="4195"/>
    <cellStyle name="Percentuale 22 5" xfId="2102"/>
    <cellStyle name="Percentuale 23" xfId="2103"/>
    <cellStyle name="Percentuale 23 2" xfId="2104"/>
    <cellStyle name="Percentuale 23 2 2" xfId="4196"/>
    <cellStyle name="Percentuale 23 3" xfId="2105"/>
    <cellStyle name="Percentuale 23 3 2" xfId="2106"/>
    <cellStyle name="Percentuale 23 3 2 2" xfId="2107"/>
    <cellStyle name="Percentuale 23 3 3" xfId="4197"/>
    <cellStyle name="Percentuale 23 3 3 2" xfId="4198"/>
    <cellStyle name="Percentuale 23 3 4" xfId="4199"/>
    <cellStyle name="Percentuale 23 4" xfId="2108"/>
    <cellStyle name="Percentuale 23 4 2" xfId="2109"/>
    <cellStyle name="Percentuale 23 4 2 2" xfId="4200"/>
    <cellStyle name="Percentuale 23 4 3" xfId="4201"/>
    <cellStyle name="Percentuale 23 5" xfId="2110"/>
    <cellStyle name="Percentuale 24" xfId="2111"/>
    <cellStyle name="Percentuale 24 2" xfId="2112"/>
    <cellStyle name="Percentuale 24 2 2" xfId="4202"/>
    <cellStyle name="Percentuale 24 3" xfId="2113"/>
    <cellStyle name="Percentuale 24 3 2" xfId="2114"/>
    <cellStyle name="Percentuale 24 3 2 2" xfId="2115"/>
    <cellStyle name="Percentuale 24 3 3" xfId="4203"/>
    <cellStyle name="Percentuale 24 3 3 2" xfId="4204"/>
    <cellStyle name="Percentuale 24 3 4" xfId="4205"/>
    <cellStyle name="Percentuale 24 4" xfId="2116"/>
    <cellStyle name="Percentuale 24 4 2" xfId="2117"/>
    <cellStyle name="Percentuale 24 4 2 2" xfId="4206"/>
    <cellStyle name="Percentuale 24 4 3" xfId="4207"/>
    <cellStyle name="Percentuale 24 5" xfId="2118"/>
    <cellStyle name="Percentuale 25" xfId="2119"/>
    <cellStyle name="Percentuale 25 2" xfId="2120"/>
    <cellStyle name="Percentuale 25 2 2" xfId="4208"/>
    <cellStyle name="Percentuale 25 3" xfId="2121"/>
    <cellStyle name="Percentuale 25 3 2" xfId="2122"/>
    <cellStyle name="Percentuale 25 3 2 2" xfId="2123"/>
    <cellStyle name="Percentuale 25 3 3" xfId="4209"/>
    <cellStyle name="Percentuale 25 3 3 2" xfId="4210"/>
    <cellStyle name="Percentuale 25 3 4" xfId="4211"/>
    <cellStyle name="Percentuale 25 4" xfId="2124"/>
    <cellStyle name="Percentuale 25 4 2" xfId="2125"/>
    <cellStyle name="Percentuale 25 4 2 2" xfId="4212"/>
    <cellStyle name="Percentuale 25 4 3" xfId="4213"/>
    <cellStyle name="Percentuale 25 5" xfId="2126"/>
    <cellStyle name="Percentuale 26" xfId="2127"/>
    <cellStyle name="Percentuale 26 2" xfId="2128"/>
    <cellStyle name="Percentuale 26 2 2" xfId="4214"/>
    <cellStyle name="Percentuale 26 3" xfId="2129"/>
    <cellStyle name="Percentuale 26 3 2" xfId="2130"/>
    <cellStyle name="Percentuale 26 3 2 2" xfId="2131"/>
    <cellStyle name="Percentuale 26 3 3" xfId="4215"/>
    <cellStyle name="Percentuale 26 3 3 2" xfId="4216"/>
    <cellStyle name="Percentuale 26 3 4" xfId="4217"/>
    <cellStyle name="Percentuale 26 4" xfId="2132"/>
    <cellStyle name="Percentuale 26 4 2" xfId="2133"/>
    <cellStyle name="Percentuale 26 4 2 2" xfId="4218"/>
    <cellStyle name="Percentuale 26 4 3" xfId="4219"/>
    <cellStyle name="Percentuale 26 5" xfId="2134"/>
    <cellStyle name="Percentuale 27" xfId="2135"/>
    <cellStyle name="Percentuale 27 2" xfId="2136"/>
    <cellStyle name="Percentuale 27 2 2" xfId="4220"/>
    <cellStyle name="Percentuale 27 3" xfId="2137"/>
    <cellStyle name="Percentuale 27 3 2" xfId="2138"/>
    <cellStyle name="Percentuale 27 3 2 2" xfId="2139"/>
    <cellStyle name="Percentuale 27 3 3" xfId="4221"/>
    <cellStyle name="Percentuale 27 3 3 2" xfId="4222"/>
    <cellStyle name="Percentuale 27 3 4" xfId="4223"/>
    <cellStyle name="Percentuale 27 4" xfId="2140"/>
    <cellStyle name="Percentuale 27 4 2" xfId="2141"/>
    <cellStyle name="Percentuale 27 4 2 2" xfId="4224"/>
    <cellStyle name="Percentuale 27 4 3" xfId="4225"/>
    <cellStyle name="Percentuale 27 5" xfId="2142"/>
    <cellStyle name="Percentuale 28" xfId="2143"/>
    <cellStyle name="Percentuale 28 2" xfId="2144"/>
    <cellStyle name="Percentuale 28 2 2" xfId="4226"/>
    <cellStyle name="Percentuale 28 3" xfId="2145"/>
    <cellStyle name="Percentuale 28 3 2" xfId="2146"/>
    <cellStyle name="Percentuale 28 3 2 2" xfId="2147"/>
    <cellStyle name="Percentuale 28 3 3" xfId="4227"/>
    <cellStyle name="Percentuale 28 3 3 2" xfId="4228"/>
    <cellStyle name="Percentuale 28 3 4" xfId="4229"/>
    <cellStyle name="Percentuale 28 4" xfId="2148"/>
    <cellStyle name="Percentuale 28 4 2" xfId="2149"/>
    <cellStyle name="Percentuale 28 4 2 2" xfId="4230"/>
    <cellStyle name="Percentuale 28 4 3" xfId="4231"/>
    <cellStyle name="Percentuale 28 5" xfId="2150"/>
    <cellStyle name="Percentuale 29" xfId="2151"/>
    <cellStyle name="Percentuale 29 2" xfId="2152"/>
    <cellStyle name="Percentuale 29 2 2" xfId="4232"/>
    <cellStyle name="Percentuale 29 3" xfId="2153"/>
    <cellStyle name="Percentuale 29 3 2" xfId="2154"/>
    <cellStyle name="Percentuale 29 3 2 2" xfId="2155"/>
    <cellStyle name="Percentuale 29 3 3" xfId="4233"/>
    <cellStyle name="Percentuale 29 3 3 2" xfId="4234"/>
    <cellStyle name="Percentuale 29 3 4" xfId="4235"/>
    <cellStyle name="Percentuale 29 4" xfId="2156"/>
    <cellStyle name="Percentuale 29 4 2" xfId="2157"/>
    <cellStyle name="Percentuale 29 4 2 2" xfId="4236"/>
    <cellStyle name="Percentuale 29 4 3" xfId="4237"/>
    <cellStyle name="Percentuale 29 5" xfId="2158"/>
    <cellStyle name="Percentuale 3" xfId="2159"/>
    <cellStyle name="Percentuale 3 2" xfId="2160"/>
    <cellStyle name="Percentuale 3 2 2" xfId="4238"/>
    <cellStyle name="Percentuale 3 3" xfId="2161"/>
    <cellStyle name="Percentuale 3 3 2" xfId="2162"/>
    <cellStyle name="Percentuale 3 3 2 2" xfId="2163"/>
    <cellStyle name="Percentuale 3 3 3" xfId="4239"/>
    <cellStyle name="Percentuale 3 3 3 2" xfId="4240"/>
    <cellStyle name="Percentuale 3 3 4" xfId="4241"/>
    <cellStyle name="Percentuale 3 4" xfId="2164"/>
    <cellStyle name="Percentuale 3 4 2" xfId="2165"/>
    <cellStyle name="Percentuale 3 4 2 2" xfId="4242"/>
    <cellStyle name="Percentuale 3 4 3" xfId="4243"/>
    <cellStyle name="Percentuale 3 5" xfId="2166"/>
    <cellStyle name="Percentuale 30" xfId="2167"/>
    <cellStyle name="Percentuale 30 2" xfId="2168"/>
    <cellStyle name="Percentuale 30 2 2" xfId="4244"/>
    <cellStyle name="Percentuale 30 3" xfId="2169"/>
    <cellStyle name="Percentuale 30 3 2" xfId="2170"/>
    <cellStyle name="Percentuale 30 3 2 2" xfId="2171"/>
    <cellStyle name="Percentuale 30 3 3" xfId="4245"/>
    <cellStyle name="Percentuale 30 3 3 2" xfId="4246"/>
    <cellStyle name="Percentuale 30 3 4" xfId="4247"/>
    <cellStyle name="Percentuale 30 4" xfId="2172"/>
    <cellStyle name="Percentuale 30 4 2" xfId="2173"/>
    <cellStyle name="Percentuale 30 4 2 2" xfId="4248"/>
    <cellStyle name="Percentuale 30 4 3" xfId="4249"/>
    <cellStyle name="Percentuale 30 5" xfId="2174"/>
    <cellStyle name="Percentuale 31" xfId="2175"/>
    <cellStyle name="Percentuale 31 2" xfId="2176"/>
    <cellStyle name="Percentuale 31 2 2" xfId="4250"/>
    <cellStyle name="Percentuale 31 3" xfId="2177"/>
    <cellStyle name="Percentuale 31 3 2" xfId="2178"/>
    <cellStyle name="Percentuale 31 3 2 2" xfId="2179"/>
    <cellStyle name="Percentuale 31 3 3" xfId="4251"/>
    <cellStyle name="Percentuale 31 3 3 2" xfId="4252"/>
    <cellStyle name="Percentuale 31 3 4" xfId="4253"/>
    <cellStyle name="Percentuale 31 4" xfId="2180"/>
    <cellStyle name="Percentuale 31 4 2" xfId="2181"/>
    <cellStyle name="Percentuale 31 4 2 2" xfId="4254"/>
    <cellStyle name="Percentuale 31 4 3" xfId="4255"/>
    <cellStyle name="Percentuale 31 5" xfId="2182"/>
    <cellStyle name="Percentuale 32" xfId="2183"/>
    <cellStyle name="Percentuale 32 2" xfId="2184"/>
    <cellStyle name="Percentuale 32 2 2" xfId="4256"/>
    <cellStyle name="Percentuale 32 3" xfId="2185"/>
    <cellStyle name="Percentuale 32 3 2" xfId="2186"/>
    <cellStyle name="Percentuale 32 3 2 2" xfId="2187"/>
    <cellStyle name="Percentuale 32 3 3" xfId="4257"/>
    <cellStyle name="Percentuale 32 3 3 2" xfId="4258"/>
    <cellStyle name="Percentuale 32 3 4" xfId="4259"/>
    <cellStyle name="Percentuale 32 4" xfId="2188"/>
    <cellStyle name="Percentuale 32 4 2" xfId="2189"/>
    <cellStyle name="Percentuale 32 4 2 2" xfId="4260"/>
    <cellStyle name="Percentuale 32 4 3" xfId="4261"/>
    <cellStyle name="Percentuale 32 5" xfId="2190"/>
    <cellStyle name="Percentuale 33" xfId="2191"/>
    <cellStyle name="Percentuale 33 2" xfId="2192"/>
    <cellStyle name="Percentuale 33 2 2" xfId="4262"/>
    <cellStyle name="Percentuale 33 3" xfId="2193"/>
    <cellStyle name="Percentuale 33 3 2" xfId="2194"/>
    <cellStyle name="Percentuale 33 3 2 2" xfId="2195"/>
    <cellStyle name="Percentuale 33 3 3" xfId="4263"/>
    <cellStyle name="Percentuale 33 3 3 2" xfId="4264"/>
    <cellStyle name="Percentuale 33 3 4" xfId="4265"/>
    <cellStyle name="Percentuale 33 4" xfId="2196"/>
    <cellStyle name="Percentuale 33 4 2" xfId="2197"/>
    <cellStyle name="Percentuale 33 4 2 2" xfId="4266"/>
    <cellStyle name="Percentuale 33 4 3" xfId="4267"/>
    <cellStyle name="Percentuale 33 5" xfId="2198"/>
    <cellStyle name="Percentuale 34" xfId="2199"/>
    <cellStyle name="Percentuale 34 2" xfId="2200"/>
    <cellStyle name="Percentuale 34 2 2" xfId="4268"/>
    <cellStyle name="Percentuale 34 3" xfId="2201"/>
    <cellStyle name="Percentuale 34 3 2" xfId="2202"/>
    <cellStyle name="Percentuale 34 3 2 2" xfId="2203"/>
    <cellStyle name="Percentuale 34 3 3" xfId="4269"/>
    <cellStyle name="Percentuale 34 3 3 2" xfId="4270"/>
    <cellStyle name="Percentuale 34 3 4" xfId="4271"/>
    <cellStyle name="Percentuale 34 4" xfId="2204"/>
    <cellStyle name="Percentuale 34 4 2" xfId="2205"/>
    <cellStyle name="Percentuale 34 4 2 2" xfId="4272"/>
    <cellStyle name="Percentuale 34 4 3" xfId="4273"/>
    <cellStyle name="Percentuale 34 5" xfId="2206"/>
    <cellStyle name="Percentuale 35" xfId="2207"/>
    <cellStyle name="Percentuale 35 2" xfId="2208"/>
    <cellStyle name="Percentuale 35 2 2" xfId="4274"/>
    <cellStyle name="Percentuale 35 3" xfId="2209"/>
    <cellStyle name="Percentuale 35 3 2" xfId="2210"/>
    <cellStyle name="Percentuale 35 3 2 2" xfId="2211"/>
    <cellStyle name="Percentuale 35 3 3" xfId="4275"/>
    <cellStyle name="Percentuale 35 3 3 2" xfId="4276"/>
    <cellStyle name="Percentuale 35 3 4" xfId="4277"/>
    <cellStyle name="Percentuale 35 4" xfId="2212"/>
    <cellStyle name="Percentuale 35 4 2" xfId="2213"/>
    <cellStyle name="Percentuale 35 4 2 2" xfId="4278"/>
    <cellStyle name="Percentuale 35 4 3" xfId="4279"/>
    <cellStyle name="Percentuale 35 5" xfId="2214"/>
    <cellStyle name="Percentuale 36" xfId="2215"/>
    <cellStyle name="Percentuale 36 2" xfId="2216"/>
    <cellStyle name="Percentuale 36 2 2" xfId="4280"/>
    <cellStyle name="Percentuale 36 3" xfId="2217"/>
    <cellStyle name="Percentuale 36 3 2" xfId="2218"/>
    <cellStyle name="Percentuale 36 3 2 2" xfId="2219"/>
    <cellStyle name="Percentuale 36 3 3" xfId="4281"/>
    <cellStyle name="Percentuale 36 3 3 2" xfId="4282"/>
    <cellStyle name="Percentuale 36 3 4" xfId="4283"/>
    <cellStyle name="Percentuale 36 4" xfId="2220"/>
    <cellStyle name="Percentuale 36 4 2" xfId="2221"/>
    <cellStyle name="Percentuale 36 4 2 2" xfId="4284"/>
    <cellStyle name="Percentuale 36 4 3" xfId="4285"/>
    <cellStyle name="Percentuale 36 5" xfId="2222"/>
    <cellStyle name="Percentuale 37" xfId="2223"/>
    <cellStyle name="Percentuale 37 2" xfId="2224"/>
    <cellStyle name="Percentuale 37 2 2" xfId="4286"/>
    <cellStyle name="Percentuale 37 3" xfId="2225"/>
    <cellStyle name="Percentuale 37 3 2" xfId="2226"/>
    <cellStyle name="Percentuale 37 3 2 2" xfId="2227"/>
    <cellStyle name="Percentuale 37 3 3" xfId="4287"/>
    <cellStyle name="Percentuale 37 3 3 2" xfId="4288"/>
    <cellStyle name="Percentuale 37 3 4" xfId="4289"/>
    <cellStyle name="Percentuale 37 4" xfId="2228"/>
    <cellStyle name="Percentuale 37 4 2" xfId="2229"/>
    <cellStyle name="Percentuale 37 4 2 2" xfId="4290"/>
    <cellStyle name="Percentuale 37 4 3" xfId="4291"/>
    <cellStyle name="Percentuale 37 5" xfId="2230"/>
    <cellStyle name="Percentuale 38" xfId="2231"/>
    <cellStyle name="Percentuale 38 2" xfId="2232"/>
    <cellStyle name="Percentuale 38 2 2" xfId="4292"/>
    <cellStyle name="Percentuale 38 3" xfId="2233"/>
    <cellStyle name="Percentuale 38 3 2" xfId="2234"/>
    <cellStyle name="Percentuale 38 3 2 2" xfId="2235"/>
    <cellStyle name="Percentuale 38 3 3" xfId="4293"/>
    <cellStyle name="Percentuale 38 3 3 2" xfId="4294"/>
    <cellStyle name="Percentuale 38 3 4" xfId="4295"/>
    <cellStyle name="Percentuale 38 4" xfId="2236"/>
    <cellStyle name="Percentuale 38 4 2" xfId="2237"/>
    <cellStyle name="Percentuale 38 4 2 2" xfId="4296"/>
    <cellStyle name="Percentuale 38 4 3" xfId="4297"/>
    <cellStyle name="Percentuale 38 5" xfId="2238"/>
    <cellStyle name="Percentuale 39" xfId="2239"/>
    <cellStyle name="Percentuale 39 2" xfId="2240"/>
    <cellStyle name="Percentuale 39 2 2" xfId="4298"/>
    <cellStyle name="Percentuale 39 3" xfId="2241"/>
    <cellStyle name="Percentuale 39 3 2" xfId="2242"/>
    <cellStyle name="Percentuale 39 3 2 2" xfId="2243"/>
    <cellStyle name="Percentuale 39 3 3" xfId="4299"/>
    <cellStyle name="Percentuale 39 3 3 2" xfId="4300"/>
    <cellStyle name="Percentuale 39 3 4" xfId="4301"/>
    <cellStyle name="Percentuale 39 4" xfId="2244"/>
    <cellStyle name="Percentuale 39 4 2" xfId="2245"/>
    <cellStyle name="Percentuale 39 4 2 2" xfId="4302"/>
    <cellStyle name="Percentuale 39 4 3" xfId="4303"/>
    <cellStyle name="Percentuale 39 5" xfId="2246"/>
    <cellStyle name="Percentuale 4" xfId="2247"/>
    <cellStyle name="Percentuale 4 2" xfId="2248"/>
    <cellStyle name="Percentuale 4 2 2" xfId="4304"/>
    <cellStyle name="Percentuale 4 3" xfId="2249"/>
    <cellStyle name="Percentuale 4 3 2" xfId="2250"/>
    <cellStyle name="Percentuale 4 3 2 2" xfId="2251"/>
    <cellStyle name="Percentuale 4 3 3" xfId="4305"/>
    <cellStyle name="Percentuale 4 3 3 2" xfId="4306"/>
    <cellStyle name="Percentuale 4 3 4" xfId="4307"/>
    <cellStyle name="Percentuale 4 4" xfId="2252"/>
    <cellStyle name="Percentuale 4 4 2" xfId="2253"/>
    <cellStyle name="Percentuale 4 4 2 2" xfId="4308"/>
    <cellStyle name="Percentuale 4 4 3" xfId="4309"/>
    <cellStyle name="Percentuale 4 5" xfId="2254"/>
    <cellStyle name="Percentuale 40" xfId="2255"/>
    <cellStyle name="Percentuale 40 2" xfId="2256"/>
    <cellStyle name="Percentuale 40 2 2" xfId="4310"/>
    <cellStyle name="Percentuale 40 3" xfId="2257"/>
    <cellStyle name="Percentuale 40 3 2" xfId="2258"/>
    <cellStyle name="Percentuale 40 3 2 2" xfId="2259"/>
    <cellStyle name="Percentuale 40 3 3" xfId="4311"/>
    <cellStyle name="Percentuale 40 3 3 2" xfId="4312"/>
    <cellStyle name="Percentuale 40 3 4" xfId="4313"/>
    <cellStyle name="Percentuale 40 4" xfId="2260"/>
    <cellStyle name="Percentuale 40 4 2" xfId="2261"/>
    <cellStyle name="Percentuale 40 4 2 2" xfId="4314"/>
    <cellStyle name="Percentuale 40 4 3" xfId="4315"/>
    <cellStyle name="Percentuale 40 5" xfId="2262"/>
    <cellStyle name="Percentuale 41" xfId="2263"/>
    <cellStyle name="Percentuale 41 2" xfId="2264"/>
    <cellStyle name="Percentuale 41 2 2" xfId="4316"/>
    <cellStyle name="Percentuale 41 3" xfId="2265"/>
    <cellStyle name="Percentuale 41 3 2" xfId="2266"/>
    <cellStyle name="Percentuale 41 3 2 2" xfId="2267"/>
    <cellStyle name="Percentuale 41 3 3" xfId="4317"/>
    <cellStyle name="Percentuale 41 3 3 2" xfId="4318"/>
    <cellStyle name="Percentuale 41 3 4" xfId="4319"/>
    <cellStyle name="Percentuale 41 4" xfId="2268"/>
    <cellStyle name="Percentuale 41 4 2" xfId="2269"/>
    <cellStyle name="Percentuale 41 4 2 2" xfId="4320"/>
    <cellStyle name="Percentuale 41 4 3" xfId="4321"/>
    <cellStyle name="Percentuale 41 5" xfId="2270"/>
    <cellStyle name="Percentuale 42" xfId="2271"/>
    <cellStyle name="Percentuale 42 2" xfId="2272"/>
    <cellStyle name="Percentuale 42 2 2" xfId="4322"/>
    <cellStyle name="Percentuale 42 3" xfId="2273"/>
    <cellStyle name="Percentuale 42 3 2" xfId="2274"/>
    <cellStyle name="Percentuale 42 3 2 2" xfId="2275"/>
    <cellStyle name="Percentuale 42 3 3" xfId="4323"/>
    <cellStyle name="Percentuale 42 3 3 2" xfId="4324"/>
    <cellStyle name="Percentuale 42 3 4" xfId="4325"/>
    <cellStyle name="Percentuale 42 4" xfId="2276"/>
    <cellStyle name="Percentuale 42 4 2" xfId="2277"/>
    <cellStyle name="Percentuale 42 4 2 2" xfId="4326"/>
    <cellStyle name="Percentuale 42 4 3" xfId="4327"/>
    <cellStyle name="Percentuale 42 5" xfId="2278"/>
    <cellStyle name="Percentuale 43" xfId="2279"/>
    <cellStyle name="Percentuale 43 2" xfId="2280"/>
    <cellStyle name="Percentuale 43 2 2" xfId="4328"/>
    <cellStyle name="Percentuale 43 3" xfId="2281"/>
    <cellStyle name="Percentuale 43 3 2" xfId="2282"/>
    <cellStyle name="Percentuale 43 3 2 2" xfId="2283"/>
    <cellStyle name="Percentuale 43 3 3" xfId="4329"/>
    <cellStyle name="Percentuale 43 3 3 2" xfId="4330"/>
    <cellStyle name="Percentuale 43 3 4" xfId="4331"/>
    <cellStyle name="Percentuale 43 4" xfId="2284"/>
    <cellStyle name="Percentuale 43 4 2" xfId="2285"/>
    <cellStyle name="Percentuale 43 4 2 2" xfId="4332"/>
    <cellStyle name="Percentuale 43 4 3" xfId="4333"/>
    <cellStyle name="Percentuale 43 5" xfId="2286"/>
    <cellStyle name="Percentuale 44" xfId="2287"/>
    <cellStyle name="Percentuale 44 2" xfId="2288"/>
    <cellStyle name="Percentuale 44 2 2" xfId="4334"/>
    <cellStyle name="Percentuale 44 3" xfId="2289"/>
    <cellStyle name="Percentuale 44 3 2" xfId="2290"/>
    <cellStyle name="Percentuale 44 3 2 2" xfId="2291"/>
    <cellStyle name="Percentuale 44 3 3" xfId="4335"/>
    <cellStyle name="Percentuale 44 3 3 2" xfId="4336"/>
    <cellStyle name="Percentuale 44 3 4" xfId="4337"/>
    <cellStyle name="Percentuale 44 4" xfId="2292"/>
    <cellStyle name="Percentuale 44 4 2" xfId="2293"/>
    <cellStyle name="Percentuale 44 4 2 2" xfId="4338"/>
    <cellStyle name="Percentuale 44 4 3" xfId="4339"/>
    <cellStyle name="Percentuale 44 5" xfId="2294"/>
    <cellStyle name="Percentuale 45" xfId="2295"/>
    <cellStyle name="Percentuale 45 2" xfId="2296"/>
    <cellStyle name="Percentuale 45 2 2" xfId="4340"/>
    <cellStyle name="Percentuale 45 3" xfId="2297"/>
    <cellStyle name="Percentuale 45 3 2" xfId="2298"/>
    <cellStyle name="Percentuale 45 3 2 2" xfId="2299"/>
    <cellStyle name="Percentuale 45 3 3" xfId="4341"/>
    <cellStyle name="Percentuale 45 3 3 2" xfId="4342"/>
    <cellStyle name="Percentuale 45 3 4" xfId="4343"/>
    <cellStyle name="Percentuale 45 4" xfId="2300"/>
    <cellStyle name="Percentuale 45 4 2" xfId="2301"/>
    <cellStyle name="Percentuale 45 4 2 2" xfId="4344"/>
    <cellStyle name="Percentuale 45 4 3" xfId="4345"/>
    <cellStyle name="Percentuale 45 5" xfId="2302"/>
    <cellStyle name="Percentuale 46" xfId="2303"/>
    <cellStyle name="Percentuale 46 2" xfId="2304"/>
    <cellStyle name="Percentuale 46 2 2" xfId="4346"/>
    <cellStyle name="Percentuale 46 3" xfId="2305"/>
    <cellStyle name="Percentuale 46 3 2" xfId="2306"/>
    <cellStyle name="Percentuale 46 3 2 2" xfId="2307"/>
    <cellStyle name="Percentuale 46 3 3" xfId="4347"/>
    <cellStyle name="Percentuale 46 3 3 2" xfId="4348"/>
    <cellStyle name="Percentuale 46 3 4" xfId="4349"/>
    <cellStyle name="Percentuale 46 4" xfId="2308"/>
    <cellStyle name="Percentuale 46 4 2" xfId="2309"/>
    <cellStyle name="Percentuale 46 4 2 2" xfId="4350"/>
    <cellStyle name="Percentuale 46 4 3" xfId="4351"/>
    <cellStyle name="Percentuale 46 5" xfId="2310"/>
    <cellStyle name="Percentuale 47" xfId="2311"/>
    <cellStyle name="Percentuale 47 2" xfId="2312"/>
    <cellStyle name="Percentuale 47 2 2" xfId="4352"/>
    <cellStyle name="Percentuale 47 3" xfId="2313"/>
    <cellStyle name="Percentuale 47 3 2" xfId="2314"/>
    <cellStyle name="Percentuale 47 3 2 2" xfId="2315"/>
    <cellStyle name="Percentuale 47 3 3" xfId="4353"/>
    <cellStyle name="Percentuale 47 3 3 2" xfId="4354"/>
    <cellStyle name="Percentuale 47 3 4" xfId="4355"/>
    <cellStyle name="Percentuale 47 4" xfId="2316"/>
    <cellStyle name="Percentuale 47 4 2" xfId="2317"/>
    <cellStyle name="Percentuale 47 4 2 2" xfId="4356"/>
    <cellStyle name="Percentuale 47 4 3" xfId="4357"/>
    <cellStyle name="Percentuale 47 5" xfId="2318"/>
    <cellStyle name="Percentuale 48" xfId="2319"/>
    <cellStyle name="Percentuale 48 2" xfId="2320"/>
    <cellStyle name="Percentuale 48 2 2" xfId="4358"/>
    <cellStyle name="Percentuale 48 3" xfId="2321"/>
    <cellStyle name="Percentuale 48 3 2" xfId="2322"/>
    <cellStyle name="Percentuale 48 3 2 2" xfId="2323"/>
    <cellStyle name="Percentuale 48 3 3" xfId="4359"/>
    <cellStyle name="Percentuale 48 3 3 2" xfId="4360"/>
    <cellStyle name="Percentuale 48 3 4" xfId="4361"/>
    <cellStyle name="Percentuale 48 4" xfId="2324"/>
    <cellStyle name="Percentuale 48 4 2" xfId="2325"/>
    <cellStyle name="Percentuale 48 4 2 2" xfId="4362"/>
    <cellStyle name="Percentuale 48 4 3" xfId="4363"/>
    <cellStyle name="Percentuale 48 5" xfId="2326"/>
    <cellStyle name="Percentuale 49" xfId="2327"/>
    <cellStyle name="Percentuale 49 2" xfId="2328"/>
    <cellStyle name="Percentuale 49 2 2" xfId="4364"/>
    <cellStyle name="Percentuale 49 3" xfId="2329"/>
    <cellStyle name="Percentuale 49 3 2" xfId="2330"/>
    <cellStyle name="Percentuale 49 3 2 2" xfId="2331"/>
    <cellStyle name="Percentuale 49 3 3" xfId="4365"/>
    <cellStyle name="Percentuale 49 3 3 2" xfId="4366"/>
    <cellStyle name="Percentuale 49 3 4" xfId="4367"/>
    <cellStyle name="Percentuale 49 4" xfId="2332"/>
    <cellStyle name="Percentuale 49 4 2" xfId="2333"/>
    <cellStyle name="Percentuale 49 4 2 2" xfId="4368"/>
    <cellStyle name="Percentuale 49 4 3" xfId="4369"/>
    <cellStyle name="Percentuale 49 5" xfId="2334"/>
    <cellStyle name="Percentuale 5" xfId="2335"/>
    <cellStyle name="Percentuale 5 2" xfId="2336"/>
    <cellStyle name="Percentuale 5 2 2" xfId="4370"/>
    <cellStyle name="Percentuale 5 3" xfId="2337"/>
    <cellStyle name="Percentuale 5 3 2" xfId="2338"/>
    <cellStyle name="Percentuale 5 3 2 2" xfId="2339"/>
    <cellStyle name="Percentuale 5 3 3" xfId="4371"/>
    <cellStyle name="Percentuale 5 3 3 2" xfId="4372"/>
    <cellStyle name="Percentuale 5 3 4" xfId="4373"/>
    <cellStyle name="Percentuale 5 4" xfId="2340"/>
    <cellStyle name="Percentuale 5 4 2" xfId="2341"/>
    <cellStyle name="Percentuale 5 4 2 2" xfId="4374"/>
    <cellStyle name="Percentuale 5 4 3" xfId="4375"/>
    <cellStyle name="Percentuale 5 5" xfId="2342"/>
    <cellStyle name="Percentuale 50" xfId="2343"/>
    <cellStyle name="Percentuale 50 2" xfId="2344"/>
    <cellStyle name="Percentuale 50 2 2" xfId="4376"/>
    <cellStyle name="Percentuale 50 3" xfId="2345"/>
    <cellStyle name="Percentuale 50 3 2" xfId="2346"/>
    <cellStyle name="Percentuale 50 3 2 2" xfId="2347"/>
    <cellStyle name="Percentuale 50 3 3" xfId="4377"/>
    <cellStyle name="Percentuale 50 3 3 2" xfId="4378"/>
    <cellStyle name="Percentuale 50 3 4" xfId="4379"/>
    <cellStyle name="Percentuale 50 4" xfId="2348"/>
    <cellStyle name="Percentuale 50 4 2" xfId="2349"/>
    <cellStyle name="Percentuale 50 4 2 2" xfId="4380"/>
    <cellStyle name="Percentuale 50 4 3" xfId="4381"/>
    <cellStyle name="Percentuale 50 5" xfId="2350"/>
    <cellStyle name="Percentuale 51" xfId="2351"/>
    <cellStyle name="Percentuale 51 2" xfId="2352"/>
    <cellStyle name="Percentuale 51 2 2" xfId="4382"/>
    <cellStyle name="Percentuale 51 3" xfId="2353"/>
    <cellStyle name="Percentuale 51 3 2" xfId="2354"/>
    <cellStyle name="Percentuale 51 3 2 2" xfId="2355"/>
    <cellStyle name="Percentuale 51 3 3" xfId="4383"/>
    <cellStyle name="Percentuale 51 3 3 2" xfId="4384"/>
    <cellStyle name="Percentuale 51 3 4" xfId="4385"/>
    <cellStyle name="Percentuale 51 4" xfId="2356"/>
    <cellStyle name="Percentuale 51 4 2" xfId="2357"/>
    <cellStyle name="Percentuale 51 4 2 2" xfId="4386"/>
    <cellStyle name="Percentuale 51 4 3" xfId="4387"/>
    <cellStyle name="Percentuale 51 5" xfId="2358"/>
    <cellStyle name="Percentuale 52" xfId="2359"/>
    <cellStyle name="Percentuale 52 2" xfId="2360"/>
    <cellStyle name="Percentuale 52 2 2" xfId="4388"/>
    <cellStyle name="Percentuale 52 3" xfId="2361"/>
    <cellStyle name="Percentuale 52 3 2" xfId="2362"/>
    <cellStyle name="Percentuale 52 3 2 2" xfId="2363"/>
    <cellStyle name="Percentuale 52 3 3" xfId="4389"/>
    <cellStyle name="Percentuale 52 3 3 2" xfId="4390"/>
    <cellStyle name="Percentuale 52 3 4" xfId="4391"/>
    <cellStyle name="Percentuale 52 4" xfId="2364"/>
    <cellStyle name="Percentuale 52 4 2" xfId="2365"/>
    <cellStyle name="Percentuale 52 4 2 2" xfId="4392"/>
    <cellStyle name="Percentuale 52 4 3" xfId="4393"/>
    <cellStyle name="Percentuale 52 5" xfId="2366"/>
    <cellStyle name="Percentuale 53" xfId="2367"/>
    <cellStyle name="Percentuale 53 2" xfId="2368"/>
    <cellStyle name="Percentuale 53 2 2" xfId="4394"/>
    <cellStyle name="Percentuale 53 3" xfId="2369"/>
    <cellStyle name="Percentuale 53 3 2" xfId="2370"/>
    <cellStyle name="Percentuale 53 3 2 2" xfId="2371"/>
    <cellStyle name="Percentuale 53 3 3" xfId="4395"/>
    <cellStyle name="Percentuale 53 3 3 2" xfId="4396"/>
    <cellStyle name="Percentuale 53 3 4" xfId="4397"/>
    <cellStyle name="Percentuale 53 4" xfId="2372"/>
    <cellStyle name="Percentuale 53 4 2" xfId="2373"/>
    <cellStyle name="Percentuale 53 4 2 2" xfId="4398"/>
    <cellStyle name="Percentuale 53 4 3" xfId="4399"/>
    <cellStyle name="Percentuale 53 5" xfId="2374"/>
    <cellStyle name="Percentuale 54" xfId="2375"/>
    <cellStyle name="Percentuale 54 2" xfId="2376"/>
    <cellStyle name="Percentuale 54 2 2" xfId="4400"/>
    <cellStyle name="Percentuale 54 3" xfId="2377"/>
    <cellStyle name="Percentuale 54 3 2" xfId="2378"/>
    <cellStyle name="Percentuale 54 3 2 2" xfId="2379"/>
    <cellStyle name="Percentuale 54 3 3" xfId="4401"/>
    <cellStyle name="Percentuale 54 3 3 2" xfId="4402"/>
    <cellStyle name="Percentuale 54 3 4" xfId="4403"/>
    <cellStyle name="Percentuale 54 4" xfId="2380"/>
    <cellStyle name="Percentuale 54 4 2" xfId="2381"/>
    <cellStyle name="Percentuale 54 4 2 2" xfId="4404"/>
    <cellStyle name="Percentuale 54 4 3" xfId="4405"/>
    <cellStyle name="Percentuale 54 5" xfId="2382"/>
    <cellStyle name="Percentuale 55" xfId="2383"/>
    <cellStyle name="Percentuale 55 2" xfId="2384"/>
    <cellStyle name="Percentuale 55 2 2" xfId="4406"/>
    <cellStyle name="Percentuale 55 3" xfId="2385"/>
    <cellStyle name="Percentuale 55 3 2" xfId="2386"/>
    <cellStyle name="Percentuale 55 3 2 2" xfId="2387"/>
    <cellStyle name="Percentuale 55 3 3" xfId="4407"/>
    <cellStyle name="Percentuale 55 3 3 2" xfId="4408"/>
    <cellStyle name="Percentuale 55 3 4" xfId="4409"/>
    <cellStyle name="Percentuale 55 4" xfId="2388"/>
    <cellStyle name="Percentuale 55 4 2" xfId="2389"/>
    <cellStyle name="Percentuale 55 4 2 2" xfId="4410"/>
    <cellStyle name="Percentuale 55 4 3" xfId="4411"/>
    <cellStyle name="Percentuale 55 5" xfId="2390"/>
    <cellStyle name="Percentuale 56" xfId="2391"/>
    <cellStyle name="Percentuale 56 2" xfId="2392"/>
    <cellStyle name="Percentuale 56 2 2" xfId="4412"/>
    <cellStyle name="Percentuale 56 3" xfId="2393"/>
    <cellStyle name="Percentuale 56 3 2" xfId="2394"/>
    <cellStyle name="Percentuale 56 3 2 2" xfId="2395"/>
    <cellStyle name="Percentuale 56 3 3" xfId="4413"/>
    <cellStyle name="Percentuale 56 3 3 2" xfId="4414"/>
    <cellStyle name="Percentuale 56 3 4" xfId="4415"/>
    <cellStyle name="Percentuale 56 4" xfId="2396"/>
    <cellStyle name="Percentuale 56 4 2" xfId="2397"/>
    <cellStyle name="Percentuale 56 4 2 2" xfId="4416"/>
    <cellStyle name="Percentuale 56 4 3" xfId="4417"/>
    <cellStyle name="Percentuale 56 5" xfId="2398"/>
    <cellStyle name="Percentuale 57" xfId="2399"/>
    <cellStyle name="Percentuale 57 2" xfId="2400"/>
    <cellStyle name="Percentuale 57 2 2" xfId="4418"/>
    <cellStyle name="Percentuale 57 3" xfId="2401"/>
    <cellStyle name="Percentuale 57 3 2" xfId="2402"/>
    <cellStyle name="Percentuale 57 3 2 2" xfId="2403"/>
    <cellStyle name="Percentuale 57 3 3" xfId="4419"/>
    <cellStyle name="Percentuale 57 3 3 2" xfId="4420"/>
    <cellStyle name="Percentuale 57 3 4" xfId="4421"/>
    <cellStyle name="Percentuale 57 4" xfId="2404"/>
    <cellStyle name="Percentuale 57 4 2" xfId="2405"/>
    <cellStyle name="Percentuale 57 4 2 2" xfId="4422"/>
    <cellStyle name="Percentuale 57 4 3" xfId="4423"/>
    <cellStyle name="Percentuale 57 5" xfId="2406"/>
    <cellStyle name="Percentuale 58" xfId="2407"/>
    <cellStyle name="Percentuale 58 2" xfId="2408"/>
    <cellStyle name="Percentuale 58 2 2" xfId="4424"/>
    <cellStyle name="Percentuale 58 3" xfId="2409"/>
    <cellStyle name="Percentuale 58 3 2" xfId="2410"/>
    <cellStyle name="Percentuale 58 3 2 2" xfId="2411"/>
    <cellStyle name="Percentuale 58 3 3" xfId="4425"/>
    <cellStyle name="Percentuale 58 3 3 2" xfId="4426"/>
    <cellStyle name="Percentuale 58 3 4" xfId="4427"/>
    <cellStyle name="Percentuale 58 4" xfId="2412"/>
    <cellStyle name="Percentuale 58 4 2" xfId="2413"/>
    <cellStyle name="Percentuale 58 4 2 2" xfId="4428"/>
    <cellStyle name="Percentuale 58 4 3" xfId="4429"/>
    <cellStyle name="Percentuale 58 5" xfId="2414"/>
    <cellStyle name="Percentuale 59" xfId="2415"/>
    <cellStyle name="Percentuale 59 2" xfId="2416"/>
    <cellStyle name="Percentuale 59 2 2" xfId="4430"/>
    <cellStyle name="Percentuale 59 3" xfId="2417"/>
    <cellStyle name="Percentuale 59 3 2" xfId="2418"/>
    <cellStyle name="Percentuale 59 3 2 2" xfId="2419"/>
    <cellStyle name="Percentuale 59 3 3" xfId="4431"/>
    <cellStyle name="Percentuale 59 3 3 2" xfId="4432"/>
    <cellStyle name="Percentuale 59 3 4" xfId="4433"/>
    <cellStyle name="Percentuale 59 4" xfId="2420"/>
    <cellStyle name="Percentuale 59 4 2" xfId="2421"/>
    <cellStyle name="Percentuale 59 4 2 2" xfId="4434"/>
    <cellStyle name="Percentuale 59 4 3" xfId="4435"/>
    <cellStyle name="Percentuale 59 5" xfId="2422"/>
    <cellStyle name="Percentuale 6" xfId="2423"/>
    <cellStyle name="Percentuale 6 2" xfId="2424"/>
    <cellStyle name="Percentuale 6 2 2" xfId="4436"/>
    <cellStyle name="Percentuale 6 3" xfId="2425"/>
    <cellStyle name="Percentuale 6 3 2" xfId="2426"/>
    <cellStyle name="Percentuale 6 3 2 2" xfId="2427"/>
    <cellStyle name="Percentuale 6 3 3" xfId="4437"/>
    <cellStyle name="Percentuale 6 3 3 2" xfId="4438"/>
    <cellStyle name="Percentuale 6 3 4" xfId="4439"/>
    <cellStyle name="Percentuale 6 4" xfId="2428"/>
    <cellStyle name="Percentuale 6 4 2" xfId="2429"/>
    <cellStyle name="Percentuale 6 4 2 2" xfId="4440"/>
    <cellStyle name="Percentuale 6 4 3" xfId="4441"/>
    <cellStyle name="Percentuale 6 5" xfId="2430"/>
    <cellStyle name="Percentuale 60" xfId="2431"/>
    <cellStyle name="Percentuale 60 2" xfId="2432"/>
    <cellStyle name="Percentuale 60 2 2" xfId="4442"/>
    <cellStyle name="Percentuale 60 3" xfId="2433"/>
    <cellStyle name="Percentuale 60 3 2" xfId="2434"/>
    <cellStyle name="Percentuale 60 3 2 2" xfId="2435"/>
    <cellStyle name="Percentuale 60 3 3" xfId="4443"/>
    <cellStyle name="Percentuale 60 3 3 2" xfId="4444"/>
    <cellStyle name="Percentuale 60 3 4" xfId="4445"/>
    <cellStyle name="Percentuale 60 4" xfId="2436"/>
    <cellStyle name="Percentuale 60 4 2" xfId="2437"/>
    <cellStyle name="Percentuale 60 4 2 2" xfId="4446"/>
    <cellStyle name="Percentuale 60 4 3" xfId="4447"/>
    <cellStyle name="Percentuale 60 5" xfId="2438"/>
    <cellStyle name="Percentuale 61" xfId="2439"/>
    <cellStyle name="Percentuale 61 2" xfId="2440"/>
    <cellStyle name="Percentuale 61 2 2" xfId="4448"/>
    <cellStyle name="Percentuale 61 3" xfId="2441"/>
    <cellStyle name="Percentuale 61 3 2" xfId="2442"/>
    <cellStyle name="Percentuale 61 3 2 2" xfId="2443"/>
    <cellStyle name="Percentuale 61 3 3" xfId="4449"/>
    <cellStyle name="Percentuale 61 3 3 2" xfId="4450"/>
    <cellStyle name="Percentuale 61 3 4" xfId="4451"/>
    <cellStyle name="Percentuale 61 4" xfId="2444"/>
    <cellStyle name="Percentuale 61 4 2" xfId="2445"/>
    <cellStyle name="Percentuale 61 4 2 2" xfId="4452"/>
    <cellStyle name="Percentuale 61 4 3" xfId="4453"/>
    <cellStyle name="Percentuale 61 5" xfId="2446"/>
    <cellStyle name="Percentuale 62" xfId="2447"/>
    <cellStyle name="Percentuale 62 2" xfId="2448"/>
    <cellStyle name="Percentuale 63" xfId="2449"/>
    <cellStyle name="Percentuale 63 2" xfId="2450"/>
    <cellStyle name="Percentuale 64" xfId="2451"/>
    <cellStyle name="Percentuale 64 2" xfId="2452"/>
    <cellStyle name="Percentuale 65" xfId="2453"/>
    <cellStyle name="Percentuale 65 2" xfId="2454"/>
    <cellStyle name="Percentuale 66" xfId="2455"/>
    <cellStyle name="Percentuale 66 2" xfId="2456"/>
    <cellStyle name="Percentuale 67" xfId="2457"/>
    <cellStyle name="Percentuale 67 2" xfId="2458"/>
    <cellStyle name="Percentuale 68" xfId="2459"/>
    <cellStyle name="Percentuale 68 2" xfId="2460"/>
    <cellStyle name="Percentuale 68 2 2" xfId="4454"/>
    <cellStyle name="Percentuale 68 3" xfId="2461"/>
    <cellStyle name="Percentuale 68 3 2" xfId="2462"/>
    <cellStyle name="Percentuale 68 3 2 2" xfId="2463"/>
    <cellStyle name="Percentuale 68 3 3" xfId="4455"/>
    <cellStyle name="Percentuale 68 3 3 2" xfId="4456"/>
    <cellStyle name="Percentuale 68 3 4" xfId="4457"/>
    <cellStyle name="Percentuale 68 4" xfId="2464"/>
    <cellStyle name="Percentuale 68 4 2" xfId="2465"/>
    <cellStyle name="Percentuale 68 4 2 2" xfId="4458"/>
    <cellStyle name="Percentuale 68 4 3" xfId="4459"/>
    <cellStyle name="Percentuale 68 5" xfId="2466"/>
    <cellStyle name="Percentuale 69" xfId="2467"/>
    <cellStyle name="Percentuale 69 2" xfId="2468"/>
    <cellStyle name="Percentuale 69 2 2" xfId="4460"/>
    <cellStyle name="Percentuale 69 3" xfId="2469"/>
    <cellStyle name="Percentuale 69 3 2" xfId="2470"/>
    <cellStyle name="Percentuale 69 3 2 2" xfId="2471"/>
    <cellStyle name="Percentuale 69 3 3" xfId="4461"/>
    <cellStyle name="Percentuale 69 3 3 2" xfId="4462"/>
    <cellStyle name="Percentuale 69 3 4" xfId="4463"/>
    <cellStyle name="Percentuale 69 4" xfId="2472"/>
    <cellStyle name="Percentuale 69 4 2" xfId="2473"/>
    <cellStyle name="Percentuale 69 4 2 2" xfId="4464"/>
    <cellStyle name="Percentuale 69 4 3" xfId="4465"/>
    <cellStyle name="Percentuale 69 5" xfId="2474"/>
    <cellStyle name="Percentuale 7" xfId="2475"/>
    <cellStyle name="Percentuale 7 2" xfId="2476"/>
    <cellStyle name="Percentuale 7 2 2" xfId="4466"/>
    <cellStyle name="Percentuale 7 3" xfId="2477"/>
    <cellStyle name="Percentuale 7 3 2" xfId="2478"/>
    <cellStyle name="Percentuale 7 3 2 2" xfId="2479"/>
    <cellStyle name="Percentuale 7 3 3" xfId="4467"/>
    <cellStyle name="Percentuale 7 3 3 2" xfId="4468"/>
    <cellStyle name="Percentuale 7 3 4" xfId="4469"/>
    <cellStyle name="Percentuale 7 4" xfId="2480"/>
    <cellStyle name="Percentuale 7 4 2" xfId="2481"/>
    <cellStyle name="Percentuale 7 4 2 2" xfId="4470"/>
    <cellStyle name="Percentuale 7 4 3" xfId="4471"/>
    <cellStyle name="Percentuale 7 5" xfId="2482"/>
    <cellStyle name="Percentuale 8" xfId="2483"/>
    <cellStyle name="Percentuale 8 2" xfId="2484"/>
    <cellStyle name="Percentuale 8 2 2" xfId="4472"/>
    <cellStyle name="Percentuale 8 3" xfId="2485"/>
    <cellStyle name="Percentuale 8 3 2" xfId="2486"/>
    <cellStyle name="Percentuale 8 3 2 2" xfId="2487"/>
    <cellStyle name="Percentuale 8 3 3" xfId="4473"/>
    <cellStyle name="Percentuale 8 3 3 2" xfId="4474"/>
    <cellStyle name="Percentuale 8 3 4" xfId="4475"/>
    <cellStyle name="Percentuale 8 4" xfId="2488"/>
    <cellStyle name="Percentuale 8 4 2" xfId="2489"/>
    <cellStyle name="Percentuale 8 4 2 2" xfId="4476"/>
    <cellStyle name="Percentuale 8 4 3" xfId="4477"/>
    <cellStyle name="Percentuale 8 5" xfId="2490"/>
    <cellStyle name="Percentuale 9" xfId="2491"/>
    <cellStyle name="Percentuale 9 2" xfId="2492"/>
    <cellStyle name="Percentuale 9 2 2" xfId="4478"/>
    <cellStyle name="Percentuale 9 3" xfId="2493"/>
    <cellStyle name="Percentuale 9 3 2" xfId="2494"/>
    <cellStyle name="Percentuale 9 3 2 2" xfId="2495"/>
    <cellStyle name="Percentuale 9 3 3" xfId="4479"/>
    <cellStyle name="Percentuale 9 3 3 2" xfId="4480"/>
    <cellStyle name="Percentuale 9 3 4" xfId="4481"/>
    <cellStyle name="Percentuale 9 4" xfId="2496"/>
    <cellStyle name="Percentuale 9 4 2" xfId="2497"/>
    <cellStyle name="Percentuale 9 4 2 2" xfId="4482"/>
    <cellStyle name="Percentuale 9 4 3" xfId="4483"/>
    <cellStyle name="Percentuale 9 5" xfId="2498"/>
    <cellStyle name="Procent 2" xfId="2499"/>
    <cellStyle name="Procent 2 2" xfId="2500"/>
    <cellStyle name="Procent 2 2 2" xfId="2501"/>
    <cellStyle name="Procent 2 2 2 2" xfId="6300"/>
    <cellStyle name="Procent 2 2 2 3" xfId="5377"/>
    <cellStyle name="Procent 2 2 2 4" xfId="6464"/>
    <cellStyle name="Procent 2 2 3" xfId="4484"/>
    <cellStyle name="Procent 2 2 4" xfId="6299"/>
    <cellStyle name="Procent 2 2 5" xfId="5376"/>
    <cellStyle name="Procent 2 2 6" xfId="6463"/>
    <cellStyle name="Procent 3" xfId="2502"/>
    <cellStyle name="Procent 3 2" xfId="2503"/>
    <cellStyle name="Procent 3 2 2" xfId="4485"/>
    <cellStyle name="Procent 3 2 3" xfId="6302"/>
    <cellStyle name="Procent 3 2 4" xfId="5379"/>
    <cellStyle name="Procent 3 2 5" xfId="6466"/>
    <cellStyle name="Procent 3 3" xfId="4486"/>
    <cellStyle name="Procent 3 4" xfId="6301"/>
    <cellStyle name="Procent 3 5" xfId="5378"/>
    <cellStyle name="Procent 3 6" xfId="6465"/>
    <cellStyle name="Procent 4" xfId="4487"/>
    <cellStyle name="Procent 4 2" xfId="4488"/>
    <cellStyle name="Procent 4 2 2" xfId="6358"/>
    <cellStyle name="Procent 4 2 3" xfId="5402"/>
    <cellStyle name="Procent 4 2 4" xfId="6491"/>
    <cellStyle name="Procent 4 3" xfId="6357"/>
    <cellStyle name="Procent 4 4" xfId="5392"/>
    <cellStyle name="Procent 4 5" xfId="6490"/>
    <cellStyle name="Standard_Sce_D_Extraction" xfId="2504"/>
    <cellStyle name="Style 155" xfId="2505"/>
    <cellStyle name="Style 156" xfId="2506"/>
    <cellStyle name="Style 157" xfId="2507"/>
    <cellStyle name="Style 158" xfId="2508"/>
    <cellStyle name="Style 159" xfId="2509"/>
    <cellStyle name="Style 161" xfId="2510"/>
    <cellStyle name="Style 162" xfId="2511"/>
    <cellStyle name="Style 163" xfId="2512"/>
    <cellStyle name="Style 223" xfId="2513"/>
    <cellStyle name="Style 224" xfId="2514"/>
    <cellStyle name="Style 225" xfId="2515"/>
    <cellStyle name="Style 226" xfId="2516"/>
    <cellStyle name="Style 227" xfId="2517"/>
    <cellStyle name="Style 229" xfId="2518"/>
    <cellStyle name="Style 230" xfId="2519"/>
    <cellStyle name="Style 231" xfId="2520"/>
    <cellStyle name="Style 257" xfId="2521"/>
    <cellStyle name="Style 258" xfId="2522"/>
    <cellStyle name="Style 259" xfId="2523"/>
    <cellStyle name="Style 260" xfId="2524"/>
    <cellStyle name="Style 261" xfId="2525"/>
    <cellStyle name="Style 263" xfId="2526"/>
    <cellStyle name="Style 264" xfId="2527"/>
    <cellStyle name="Style 265" xfId="2528"/>
    <cellStyle name="Style 461" xfId="2529"/>
    <cellStyle name="Style 467" xfId="2530"/>
    <cellStyle name="Style 468" xfId="2531"/>
    <cellStyle name="Style 469" xfId="2532"/>
    <cellStyle name="Style 478" xfId="2533"/>
    <cellStyle name="Style 479" xfId="2534"/>
    <cellStyle name="Style 480" xfId="2535"/>
    <cellStyle name="Style 481" xfId="2536"/>
    <cellStyle name="Style 482" xfId="2537"/>
    <cellStyle name="Style 484" xfId="2538"/>
    <cellStyle name="Style 485" xfId="2539"/>
    <cellStyle name="Style 486" xfId="2540"/>
    <cellStyle name="Style 495" xfId="2541"/>
    <cellStyle name="Style 496" xfId="2542"/>
    <cellStyle name="Style 497" xfId="2543"/>
    <cellStyle name="Style 498" xfId="2544"/>
    <cellStyle name="Style 499" xfId="2545"/>
    <cellStyle name="Style 501" xfId="2546"/>
    <cellStyle name="Style 502" xfId="2547"/>
    <cellStyle name="Style 503" xfId="2548"/>
    <cellStyle name="Style 580" xfId="2549"/>
    <cellStyle name="Style 581" xfId="2550"/>
    <cellStyle name="Style 582" xfId="2551"/>
    <cellStyle name="Style 583" xfId="2552"/>
    <cellStyle name="Style 584" xfId="2553"/>
    <cellStyle name="Style 586" xfId="2554"/>
    <cellStyle name="Style 587" xfId="2555"/>
    <cellStyle name="Style 588" xfId="2556"/>
    <cellStyle name="Testo avviso" xfId="2557"/>
    <cellStyle name="Testo descrittivo" xfId="2558"/>
    <cellStyle name="Titolo" xfId="2559"/>
    <cellStyle name="Titolo 1" xfId="2560"/>
    <cellStyle name="Titolo 1 2" xfId="2561"/>
    <cellStyle name="Titolo 2" xfId="2562"/>
    <cellStyle name="Titolo 2 2" xfId="2563"/>
    <cellStyle name="Titolo 3" xfId="2564"/>
    <cellStyle name="Titolo 3 2" xfId="2565"/>
    <cellStyle name="Titolo 4" xfId="2566"/>
    <cellStyle name="Total 2" xfId="2567"/>
    <cellStyle name="Total 2 2" xfId="2568"/>
    <cellStyle name="Totale" xfId="2569"/>
    <cellStyle name="Totale 2" xfId="2570"/>
    <cellStyle name="Totale 2 2" xfId="2571"/>
    <cellStyle name="Totale 3" xfId="2572"/>
    <cellStyle name="Totale 3 2" xfId="2573"/>
    <cellStyle name="Totale 4" xfId="2574"/>
    <cellStyle name="Uncertain" xfId="4489"/>
    <cellStyle name="Valore non valido" xfId="2575"/>
    <cellStyle name="Valore valido" xfId="2576"/>
    <cellStyle name="Years" xfId="4490"/>
    <cellStyle name="Обычный_CRF2002 (1)" xfId="2577"/>
  </cellStyles>
  <dxfs count="6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78441</xdr:colOff>
      <xdr:row>24</xdr:row>
      <xdr:rowOff>74112</xdr:rowOff>
    </xdr:from>
    <xdr:ext cx="2900794" cy="121956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1032191" y="3960312"/>
          <a:ext cx="2900794" cy="1219565"/>
        </a:xfrm>
        <a:prstGeom prst="rect">
          <a:avLst/>
        </a:prstGeom>
        <a:gradFill flip="none" rotWithShape="1"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  <a:lin ang="5400000" scaled="1"/>
          <a:tileRect/>
        </a:gra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en-GB" sz="1200" u="sng">
              <a:solidFill>
                <a:srgbClr val="376092"/>
              </a:solidFill>
              <a:latin typeface="Calibri"/>
            </a:rPr>
            <a:t>If</a:t>
          </a:r>
          <a:r>
            <a:rPr lang="en-GB" sz="1200" u="sng" baseline="0">
              <a:solidFill>
                <a:srgbClr val="376092"/>
              </a:solidFill>
              <a:latin typeface="Calibri"/>
            </a:rPr>
            <a:t> the list of fuels in I12:I39 is changed</a:t>
          </a:r>
          <a:r>
            <a:rPr lang="en-GB" sz="1200" baseline="0">
              <a:solidFill>
                <a:srgbClr val="376092"/>
              </a:solidFill>
              <a:latin typeface="Calibri"/>
            </a:rPr>
            <a:t>,</a:t>
          </a:r>
        </a:p>
        <a:p>
          <a:pPr algn="l"/>
          <a:r>
            <a:rPr lang="en-GB" sz="1200" baseline="0">
              <a:solidFill>
                <a:srgbClr val="376092"/>
              </a:solidFill>
              <a:latin typeface="+mn-lt"/>
            </a:rPr>
            <a:t>sheet 'TIMES-DK codes' should be </a:t>
          </a:r>
        </a:p>
        <a:p>
          <a:pPr algn="l"/>
          <a:r>
            <a:rPr lang="en-GB" sz="1200" baseline="0">
              <a:solidFill>
                <a:srgbClr val="376092"/>
              </a:solidFill>
              <a:latin typeface="+mn-lt"/>
            </a:rPr>
            <a:t>changed accordingly in columns W:BI, </a:t>
          </a:r>
        </a:p>
        <a:p>
          <a:pPr algn="l"/>
          <a:r>
            <a:rPr lang="en-GB" sz="1200" baseline="0">
              <a:solidFill>
                <a:srgbClr val="376092"/>
              </a:solidFill>
              <a:latin typeface="+mn-lt"/>
            </a:rPr>
            <a:t>and columns BG:BH should be copied </a:t>
          </a:r>
        </a:p>
        <a:p>
          <a:pPr algn="l"/>
          <a:r>
            <a:rPr lang="en-GB" sz="1200" baseline="0">
              <a:solidFill>
                <a:srgbClr val="376092"/>
              </a:solidFill>
              <a:latin typeface="+mn-lt"/>
            </a:rPr>
            <a:t>to columns </a:t>
          </a:r>
          <a:r>
            <a:rPr lang="en-GB" sz="1200" baseline="0">
              <a:solidFill>
                <a:srgbClr val="376092"/>
              </a:solidFill>
              <a:latin typeface="+mn-lt"/>
              <a:ea typeface="+mn-ea"/>
              <a:cs typeface="+mn-cs"/>
            </a:rPr>
            <a:t>B:C in sheets Plants2, Plants2A, </a:t>
          </a:r>
        </a:p>
        <a:p>
          <a:pPr algn="l"/>
          <a:r>
            <a:rPr lang="en-GB" sz="1200" baseline="0">
              <a:solidFill>
                <a:srgbClr val="376092"/>
              </a:solidFill>
              <a:latin typeface="+mn-lt"/>
              <a:ea typeface="+mn-ea"/>
              <a:cs typeface="+mn-cs"/>
            </a:rPr>
            <a:t>Plants2B, Plants2C and Plants2D.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Res_ELC_Plants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ELC_TechD"/>
      <sheetName val="ELC_ProcD"/>
      <sheetName val="Fuel"/>
      <sheetName val="Adjusting O&amp;M waste and WIN "/>
    </sheetNames>
    <sheetDataSet>
      <sheetData sheetId="0"/>
      <sheetData sheetId="1"/>
      <sheetData sheetId="2"/>
      <sheetData sheetId="3"/>
      <sheetData sheetId="4"/>
      <sheetData sheetId="5">
        <row r="5">
          <cell r="E5">
            <v>0.29799999999999999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3:E23"/>
  <sheetViews>
    <sheetView workbookViewId="0">
      <selection activeCell="E10" sqref="E10"/>
    </sheetView>
  </sheetViews>
  <sheetFormatPr defaultRowHeight="12.75"/>
  <cols>
    <col min="1" max="1" width="11.7109375" customWidth="1"/>
    <col min="2" max="2" width="15.7109375" customWidth="1"/>
    <col min="3" max="3" width="13.85546875" customWidth="1"/>
    <col min="4" max="4" width="19.85546875" customWidth="1"/>
    <col min="5" max="5" width="60.28515625" customWidth="1"/>
  </cols>
  <sheetData>
    <row r="3" spans="1:5">
      <c r="A3" s="113" t="s">
        <v>284</v>
      </c>
      <c r="B3" s="113" t="s">
        <v>136</v>
      </c>
      <c r="C3" s="113" t="s">
        <v>285</v>
      </c>
      <c r="D3" s="113" t="s">
        <v>286</v>
      </c>
      <c r="E3" s="113" t="s">
        <v>287</v>
      </c>
    </row>
    <row r="4" spans="1:5" s="234" customFormat="1">
      <c r="A4" s="235">
        <v>43153</v>
      </c>
      <c r="B4" s="234" t="s">
        <v>339</v>
      </c>
      <c r="C4" s="234" t="s">
        <v>289</v>
      </c>
      <c r="D4" s="234" t="str">
        <f>ADDRESS(ROW(ELC_TechC!G7),COLUMN(ELC_TechC!G7),4,1)</f>
        <v>G7</v>
      </c>
      <c r="E4" s="234" t="s">
        <v>378</v>
      </c>
    </row>
    <row r="5" spans="1:5" s="234" customFormat="1">
      <c r="A5" s="235">
        <v>43151</v>
      </c>
      <c r="B5" s="234" t="s">
        <v>339</v>
      </c>
      <c r="C5" s="234" t="s">
        <v>289</v>
      </c>
      <c r="D5" s="234" t="e">
        <f>ADDRESS(ROW(ELC_TechC!#REF!),COLUMN(ELC_TechC!#REF!),4,1)&amp;","&amp;ADDRESS(ROW(ELC_TechC!Q11),COLUMN(ELC_TechC!Q11),4,1)</f>
        <v>#REF!</v>
      </c>
      <c r="E5" s="234" t="s">
        <v>354</v>
      </c>
    </row>
    <row r="6" spans="1:5" s="234" customFormat="1">
      <c r="A6" s="235">
        <v>43151</v>
      </c>
      <c r="B6" s="234" t="s">
        <v>339</v>
      </c>
      <c r="C6" s="234" t="s">
        <v>289</v>
      </c>
      <c r="D6" s="234" t="e">
        <f>ADDRESS(ROW(ELC_TechC!#REF!),COLUMN(ELC_TechC!#REF!),4,1)</f>
        <v>#REF!</v>
      </c>
      <c r="E6" s="234" t="s">
        <v>353</v>
      </c>
    </row>
    <row r="7" spans="1:5" s="234" customFormat="1">
      <c r="A7" s="235">
        <v>43130</v>
      </c>
      <c r="B7" s="234" t="s">
        <v>341</v>
      </c>
      <c r="C7" s="234" t="s">
        <v>303</v>
      </c>
      <c r="D7" s="234" t="e">
        <f>ADDRESS(ROW(ELC_ProcC!#REF!),COLUMN(ELC_ProcC!#REF!),4,1)&amp;","&amp;ADDRESS(ROW(ELC_ProcC!#REF!),COLUMN(ELC_ProcC!#REF!),4,1)&amp;","&amp;ADDRESS(ROW(ELC_ProcC!C11),COLUMN(ELC_ProcC!C11),4,1)&amp;","&amp;ADDRESS(ROW(ELC_ProcC!C12),COLUMN(ELC_ProcC!C12),4,1)</f>
        <v>#REF!</v>
      </c>
      <c r="E7" s="234" t="s">
        <v>349</v>
      </c>
    </row>
    <row r="8" spans="1:5" s="234" customFormat="1">
      <c r="A8" s="235">
        <v>43130</v>
      </c>
      <c r="B8" s="234" t="s">
        <v>341</v>
      </c>
      <c r="C8" s="234" t="s">
        <v>289</v>
      </c>
      <c r="D8" s="234" t="e">
        <f>ADDRESS(ROW(ELC_TechC!#REF!),COLUMN(ELC_TechC!#REF!),4,1)&amp;","&amp;ADDRESS(ROW(ELC_TechC!#REF!),COLUMN(ELC_TechC!#REF!),4,1)</f>
        <v>#REF!</v>
      </c>
      <c r="E8" s="234" t="s">
        <v>348</v>
      </c>
    </row>
    <row r="9" spans="1:5" s="234" customFormat="1">
      <c r="A9" s="235">
        <v>43130</v>
      </c>
      <c r="B9" s="234" t="s">
        <v>341</v>
      </c>
      <c r="C9" s="234" t="s">
        <v>289</v>
      </c>
      <c r="D9" s="234" t="e">
        <f>ADDRESS(ROW(ELC_TechC!#REF!),COLUMN(ELC_TechC!#REF!),4,1)&amp;","&amp;ADDRESS(ROW(ELC_TechC!#REF!),COLUMN(ELC_TechC!#REF!),4,1)</f>
        <v>#REF!</v>
      </c>
      <c r="E9" s="234" t="s">
        <v>347</v>
      </c>
    </row>
    <row r="10" spans="1:5" s="234" customFormat="1">
      <c r="A10" s="235">
        <v>43130</v>
      </c>
      <c r="B10" s="234" t="s">
        <v>341</v>
      </c>
      <c r="C10" s="234" t="s">
        <v>289</v>
      </c>
      <c r="D10" s="234" t="e">
        <f>ADDRESS(ROW(ELC_TechC!#REF!),COLUMN(ELC_TechC!#REF!),4,1)&amp;","&amp;ADDRESS(ROW(ELC_TechC!N29),COLUMN(ELC_TechC!N29),4,1)&amp;","&amp;ADDRESS(ROW(ELC_TechC!#REF!),COLUMN(ELC_TechC!#REF!),4,1)&amp;","&amp;ADDRESS(ROW(ELC_TechC!#REF!),COLUMN(ELC_TechC!#REF!),4,1)&amp;","&amp;ADDRESS(ROW(ELC_TechC!#REF!),COLUMN(ELC_TechC!#REF!),4,1)&amp;","&amp;ADDRESS(ROW(ELC_TechC!#REF!),COLUMN(ELC_TechC!#REF!),4,1)&amp;","&amp;ADDRESS(ROW(ELC_TechC!#REF!),COLUMN(ELC_TechC!#REF!),4,1)&amp;","&amp;ADDRESS(ROW(ELC_TechC!N31),COLUMN(ELC_TechC!N31),4,1)&amp;","&amp;ADDRESS(ROW(ELC_TechC!N32),COLUMN(ELC_TechC!N32),4,1)&amp;","&amp;ADDRESS(ROW(ELC_TechC!N33),COLUMN(ELC_TechC!N33),4,1)&amp;","&amp;ADDRESS(ROW(ELC_TechC!N34),COLUMN(ELC_TechC!N34),4,1)&amp;","&amp;ADDRESS(ROW(ELC_TechC!N35),COLUMN(ELC_TechC!N35),4,1)&amp;","&amp;ADDRESS(ROW(ELC_TechC!N37),COLUMN(ELC_TechC!N37),4,1)&amp;","&amp;ADDRESS(ROW(ELC_TechC!N38),COLUMN(ELC_TechC!N38),4,1)&amp;","&amp;ADDRESS(ROW(ELC_TechC!N39),COLUMN(ELC_TechC!N39),4,1)</f>
        <v>#REF!</v>
      </c>
      <c r="E10" s="234" t="s">
        <v>342</v>
      </c>
    </row>
    <row r="11" spans="1:5" s="234" customFormat="1">
      <c r="A11" s="235">
        <v>43130</v>
      </c>
      <c r="B11" s="234" t="s">
        <v>341</v>
      </c>
      <c r="C11" s="234" t="s">
        <v>289</v>
      </c>
      <c r="D11" s="234" t="str">
        <f>ADDRESS(ROW(ELC_TechC!N15),COLUMN(ELC_TechC!N15),4,1)&amp;","&amp;ADDRESS(ROW(ELC_TechC!N16),COLUMN(ELC_TechC!N16),4,1)&amp;","&amp;ADDRESS(ROW(ELC_TechC!N17),COLUMN(ELC_TechC!N17),4,1)&amp;","&amp;ADDRESS(ROW(ELC_TechC!N18),COLUMN(ELC_TechC!N18),4,1)&amp;","&amp;ADDRESS(ROW(ELC_TechC!N19),COLUMN(ELC_TechC!N19),4,1)&amp;","&amp;ADDRESS(ROW(ELC_TechC!N20),COLUMN(ELC_TechC!N20),4,1)&amp;","&amp;ADDRESS(ROW(ELC_TechC!N21),COLUMN(ELC_TechC!N21),4,1)&amp;","&amp;ADDRESS(ROW(ELC_TechC!N22),COLUMN(ELC_TechC!N22),4,1)&amp;","&amp;ADDRESS(ROW(ELC_TechC!N23),COLUMN(ELC_TechC!N23),4,1)&amp;","&amp;ADDRESS(ROW(ELC_TechC!N24),COLUMN(ELC_TechC!N24),4,1)</f>
        <v>N15,N16,N17,N18,N19,N20,N21,N22,N23,N24</v>
      </c>
      <c r="E11" s="234" t="s">
        <v>342</v>
      </c>
    </row>
    <row r="12" spans="1:5" s="234" customFormat="1">
      <c r="A12" s="235">
        <v>43126</v>
      </c>
      <c r="B12" s="234" t="s">
        <v>339</v>
      </c>
      <c r="E12" s="234" t="s">
        <v>340</v>
      </c>
    </row>
    <row r="13" spans="1:5" s="226" customFormat="1">
      <c r="A13" s="235">
        <v>42538</v>
      </c>
      <c r="B13" s="234" t="s">
        <v>336</v>
      </c>
      <c r="C13" s="234" t="s">
        <v>337</v>
      </c>
      <c r="D13" s="234"/>
      <c r="E13" s="234" t="s">
        <v>338</v>
      </c>
    </row>
    <row r="14" spans="1:5" s="226" customFormat="1">
      <c r="A14" s="227">
        <v>42538</v>
      </c>
      <c r="B14" s="226" t="s">
        <v>288</v>
      </c>
      <c r="C14" s="226" t="s">
        <v>334</v>
      </c>
      <c r="D14" s="226" t="str">
        <f>ADDRESS(ROW('Adjusted O&amp;M waste and WIN '!M13),COLUMN('Adjusted O&amp;M waste and WIN '!M13),4,1)</f>
        <v>M13</v>
      </c>
      <c r="E14" s="226" t="s">
        <v>335</v>
      </c>
    </row>
    <row r="15" spans="1:5" s="207" customFormat="1">
      <c r="A15" s="208">
        <v>42499</v>
      </c>
      <c r="B15" s="207" t="s">
        <v>300</v>
      </c>
      <c r="C15" s="207" t="s">
        <v>301</v>
      </c>
      <c r="E15" s="207" t="s">
        <v>329</v>
      </c>
    </row>
    <row r="16" spans="1:5" s="207" customFormat="1">
      <c r="A16" s="208">
        <v>42481</v>
      </c>
      <c r="B16" s="207" t="s">
        <v>288</v>
      </c>
      <c r="C16" s="207" t="s">
        <v>289</v>
      </c>
      <c r="D16" s="207" t="str">
        <f>ADDRESS(ROW(ELC_TechC!Y8),COLUMN(ELC_TechC!Y8),4,1)</f>
        <v>Y8</v>
      </c>
      <c r="E16" s="207" t="s">
        <v>327</v>
      </c>
    </row>
    <row r="17" spans="1:5" s="207" customFormat="1">
      <c r="A17" s="208">
        <v>42478</v>
      </c>
      <c r="B17" s="207" t="s">
        <v>288</v>
      </c>
      <c r="C17" s="207" t="s">
        <v>323</v>
      </c>
      <c r="D17" s="207" t="str">
        <f>ADDRESS(ROW('Adjusted O&amp;M waste and WIN '!A1),COLUMN('Adjusted O&amp;M waste and WIN '!A1),4,1)</f>
        <v>A1</v>
      </c>
      <c r="E17" s="207" t="s">
        <v>324</v>
      </c>
    </row>
    <row r="18" spans="1:5" s="207" customFormat="1">
      <c r="A18" s="208">
        <v>42478</v>
      </c>
      <c r="B18" s="207" t="s">
        <v>288</v>
      </c>
      <c r="C18" s="207" t="s">
        <v>289</v>
      </c>
      <c r="D18" s="207" t="str">
        <f>ADDRESS(ROW(ELC_TechC!R15),COLUMN(ELC_TechC!R15),4,1)</f>
        <v>R15</v>
      </c>
      <c r="E18" s="207" t="s">
        <v>322</v>
      </c>
    </row>
    <row r="19" spans="1:5">
      <c r="A19" s="208">
        <v>42478</v>
      </c>
      <c r="B19" s="207" t="s">
        <v>300</v>
      </c>
      <c r="C19" s="207" t="s">
        <v>301</v>
      </c>
      <c r="D19" s="207"/>
      <c r="E19" s="207" t="s">
        <v>302</v>
      </c>
    </row>
    <row r="20" spans="1:5">
      <c r="A20" s="208">
        <v>42478</v>
      </c>
      <c r="B20" s="207" t="s">
        <v>300</v>
      </c>
      <c r="C20" s="207" t="s">
        <v>289</v>
      </c>
      <c r="D20" s="207"/>
      <c r="E20" s="207" t="s">
        <v>309</v>
      </c>
    </row>
    <row r="21" spans="1:5">
      <c r="A21" s="208">
        <v>42478</v>
      </c>
      <c r="B21" s="207" t="s">
        <v>300</v>
      </c>
      <c r="C21" s="207" t="s">
        <v>303</v>
      </c>
      <c r="D21" s="207"/>
      <c r="E21" s="207" t="s">
        <v>309</v>
      </c>
    </row>
    <row r="22" spans="1:5" s="207" customFormat="1">
      <c r="A22" s="208">
        <v>42447</v>
      </c>
      <c r="B22" s="207" t="s">
        <v>288</v>
      </c>
      <c r="C22" s="207" t="s">
        <v>289</v>
      </c>
      <c r="D22" s="207" t="e">
        <f>ADDRESS(ROW(ELC_TechC!#REF!),COLUMN(ELC_TechC!#REF!),4,1)</f>
        <v>#REF!</v>
      </c>
      <c r="E22" s="207" t="s">
        <v>290</v>
      </c>
    </row>
    <row r="23" spans="1:5" s="207" customFormat="1">
      <c r="A23" s="208">
        <v>42447</v>
      </c>
      <c r="B23" s="207" t="s">
        <v>288</v>
      </c>
      <c r="C23" s="207" t="s">
        <v>289</v>
      </c>
      <c r="D23" s="207" t="str">
        <f>ADDRESS(ROW(ELC_TechC!N30),COLUMN(ELC_TechC!N30),4,1)</f>
        <v>N30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C13"/>
  <sheetViews>
    <sheetView workbookViewId="0">
      <selection activeCell="C13" sqref="C13"/>
    </sheetView>
  </sheetViews>
  <sheetFormatPr defaultColWidth="9.140625" defaultRowHeight="12.75"/>
  <cols>
    <col min="1" max="1" width="9.140625" style="210"/>
    <col min="2" max="2" width="24" style="210" bestFit="1" customWidth="1"/>
    <col min="3" max="3" width="138.42578125" style="210" customWidth="1"/>
    <col min="4" max="16384" width="9.140625" style="210"/>
  </cols>
  <sheetData>
    <row r="1" spans="2:3" ht="18.75">
      <c r="B1" s="209" t="s">
        <v>291</v>
      </c>
    </row>
    <row r="3" spans="2:3" ht="15">
      <c r="B3" s="211" t="s">
        <v>292</v>
      </c>
      <c r="C3" t="s">
        <v>304</v>
      </c>
    </row>
    <row r="4" spans="2:3" ht="15">
      <c r="B4" s="211" t="s">
        <v>293</v>
      </c>
      <c r="C4" s="210" t="s">
        <v>294</v>
      </c>
    </row>
    <row r="5" spans="2:3" ht="15">
      <c r="B5" s="211"/>
    </row>
    <row r="6" spans="2:3" ht="15">
      <c r="B6" s="211" t="s">
        <v>295</v>
      </c>
      <c r="C6" s="210" t="s">
        <v>296</v>
      </c>
    </row>
    <row r="7" spans="2:3" ht="15">
      <c r="B7" s="211"/>
    </row>
    <row r="8" spans="2:3" ht="15">
      <c r="B8" s="212" t="s">
        <v>297</v>
      </c>
    </row>
    <row r="9" spans="2:3" ht="15">
      <c r="B9" s="211"/>
    </row>
    <row r="10" spans="2:3" ht="15">
      <c r="B10" s="213" t="s">
        <v>303</v>
      </c>
      <c r="C10" s="215" t="s">
        <v>306</v>
      </c>
    </row>
    <row r="11" spans="2:3" ht="15">
      <c r="B11" s="213" t="s">
        <v>289</v>
      </c>
      <c r="C11" s="215" t="s">
        <v>305</v>
      </c>
    </row>
    <row r="12" spans="2:3">
      <c r="B12" s="214" t="s">
        <v>298</v>
      </c>
      <c r="C12" s="215" t="s">
        <v>299</v>
      </c>
    </row>
    <row r="13" spans="2:3">
      <c r="B13" s="214" t="s">
        <v>328</v>
      </c>
      <c r="C13" s="215" t="s">
        <v>310</v>
      </c>
    </row>
  </sheetData>
  <conditionalFormatting sqref="C3">
    <cfRule type="cellIs" dxfId="5" priority="1" operator="equal">
      <formula>"No"</formula>
    </cfRule>
    <cfRule type="cellIs" dxfId="4" priority="2" operator="equal">
      <formula>"Yes"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rgb="FF92D050"/>
  </sheetPr>
  <dimension ref="A1:AB64"/>
  <sheetViews>
    <sheetView showGridLines="0" tabSelected="1" workbookViewId="0">
      <pane ySplit="10" topLeftCell="A11" activePane="bottomLeft" state="frozen"/>
      <selection activeCell="D25" sqref="D25"/>
      <selection pane="bottomLeft" activeCell="M53" sqref="M53"/>
    </sheetView>
  </sheetViews>
  <sheetFormatPr defaultColWidth="9.140625" defaultRowHeight="12.75" customHeight="1"/>
  <cols>
    <col min="1" max="1" width="3" style="3" customWidth="1"/>
    <col min="2" max="2" width="17.42578125" style="3" bestFit="1" customWidth="1"/>
    <col min="3" max="3" width="59.7109375" style="3" customWidth="1"/>
    <col min="4" max="4" width="8.5703125" style="3" customWidth="1"/>
    <col min="5" max="5" width="9.85546875" style="3" customWidth="1"/>
    <col min="6" max="7" width="7.140625" style="3" customWidth="1"/>
    <col min="8" max="8" width="7.85546875" style="3" customWidth="1"/>
    <col min="9" max="10" width="7.140625" style="3" customWidth="1"/>
    <col min="11" max="14" width="9.42578125" style="3" customWidth="1"/>
    <col min="15" max="15" width="10.140625" style="3" customWidth="1"/>
    <col min="16" max="16" width="9.28515625" style="3" customWidth="1"/>
    <col min="17" max="17" width="10.42578125" style="3" bestFit="1" customWidth="1"/>
    <col min="18" max="18" width="8.7109375" style="3" bestFit="1" customWidth="1"/>
    <col min="19" max="19" width="8.28515625" style="3" customWidth="1"/>
    <col min="20" max="21" width="8.28515625" style="3" bestFit="1" customWidth="1"/>
    <col min="22" max="22" width="9.7109375" style="3" customWidth="1"/>
    <col min="23" max="16384" width="9.140625" style="3"/>
  </cols>
  <sheetData>
    <row r="1" spans="1:28" s="1" customFormat="1" ht="12.75" customHeight="1">
      <c r="B1" s="16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5"/>
      <c r="V1" s="17"/>
    </row>
    <row r="2" spans="1:28" s="2" customFormat="1" ht="12.75" customHeight="1">
      <c r="A2" s="1"/>
      <c r="B2" s="18"/>
      <c r="C2" s="18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</row>
    <row r="3" spans="1:28" ht="12.75" customHeight="1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</row>
    <row r="4" spans="1:28" ht="12.75" customHeight="1">
      <c r="B4" s="4" t="s">
        <v>0</v>
      </c>
      <c r="C4" s="5" t="s">
        <v>48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spans="1:28" ht="12.75" customHeight="1"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</row>
    <row r="6" spans="1:28" ht="12.75" customHeight="1"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20"/>
      <c r="R6" s="20"/>
      <c r="S6" s="15"/>
      <c r="T6" s="15"/>
      <c r="U6" s="15"/>
      <c r="V6" s="15"/>
    </row>
    <row r="7" spans="1:28" ht="12.75" customHeight="1">
      <c r="B7" s="236"/>
      <c r="C7" s="246"/>
      <c r="D7" s="246"/>
      <c r="E7" s="246"/>
      <c r="G7" s="247" t="s">
        <v>1</v>
      </c>
      <c r="H7" s="246"/>
      <c r="I7" s="246"/>
      <c r="J7" s="273"/>
      <c r="K7" s="273"/>
      <c r="L7" s="273"/>
      <c r="M7" s="246"/>
      <c r="N7" s="246"/>
      <c r="O7" s="246"/>
      <c r="P7" s="246"/>
      <c r="Q7" s="246"/>
      <c r="R7" s="246"/>
      <c r="S7" s="246"/>
      <c r="T7" s="236"/>
      <c r="U7" s="236"/>
      <c r="V7" s="246"/>
      <c r="W7" s="274"/>
      <c r="X7" s="274"/>
      <c r="Y7" s="236"/>
      <c r="Z7" s="246"/>
      <c r="AA7" s="246"/>
      <c r="AB7" s="236"/>
    </row>
    <row r="8" spans="1:28" s="8" customFormat="1" ht="25.5" customHeight="1">
      <c r="A8" s="3"/>
      <c r="B8" s="249" t="s">
        <v>4</v>
      </c>
      <c r="C8" s="249" t="s">
        <v>5</v>
      </c>
      <c r="D8" s="249" t="s">
        <v>368</v>
      </c>
      <c r="E8" s="249" t="s">
        <v>6</v>
      </c>
      <c r="F8" s="250" t="s">
        <v>7</v>
      </c>
      <c r="G8" s="251" t="s">
        <v>350</v>
      </c>
      <c r="H8" s="252" t="s">
        <v>8</v>
      </c>
      <c r="I8" s="252" t="s">
        <v>10</v>
      </c>
      <c r="J8" s="252" t="s">
        <v>11</v>
      </c>
      <c r="K8" s="253" t="s">
        <v>12</v>
      </c>
      <c r="L8" s="254" t="s">
        <v>369</v>
      </c>
      <c r="M8" s="252" t="s">
        <v>13</v>
      </c>
      <c r="N8" s="252" t="s">
        <v>14</v>
      </c>
      <c r="O8" s="252" t="s">
        <v>15</v>
      </c>
      <c r="P8" s="252" t="s">
        <v>16</v>
      </c>
      <c r="Q8" s="252" t="s">
        <v>17</v>
      </c>
      <c r="R8" s="252" t="s">
        <v>18</v>
      </c>
      <c r="S8" s="255" t="s">
        <v>19</v>
      </c>
      <c r="T8" s="252" t="s">
        <v>20</v>
      </c>
      <c r="U8" s="252" t="str">
        <f>+"NCAP_BND~" &amp; 2020 &amp; "~FX"</f>
        <v>NCAP_BND~2020~FX</v>
      </c>
      <c r="V8" s="250" t="s">
        <v>45</v>
      </c>
      <c r="W8" s="256" t="s">
        <v>21</v>
      </c>
      <c r="X8" s="256" t="s">
        <v>22</v>
      </c>
      <c r="Y8" s="256" t="s">
        <v>23</v>
      </c>
      <c r="Z8" s="256" t="s">
        <v>24</v>
      </c>
      <c r="AA8" s="256" t="s">
        <v>25</v>
      </c>
      <c r="AB8" s="255" t="s">
        <v>46</v>
      </c>
    </row>
    <row r="9" spans="1:28" s="2" customFormat="1" ht="39" thickBot="1">
      <c r="A9" s="3"/>
      <c r="B9" s="258" t="s">
        <v>26</v>
      </c>
      <c r="C9" s="259"/>
      <c r="D9" s="258" t="s">
        <v>370</v>
      </c>
      <c r="E9" s="259"/>
      <c r="F9" s="260"/>
      <c r="G9" s="261" t="s">
        <v>371</v>
      </c>
      <c r="H9" s="262"/>
      <c r="I9" s="262"/>
      <c r="J9" s="262"/>
      <c r="K9" s="263"/>
      <c r="L9" s="264" t="s">
        <v>372</v>
      </c>
      <c r="M9" s="259"/>
      <c r="N9" s="259"/>
      <c r="O9" s="259"/>
      <c r="P9" s="259"/>
      <c r="Q9" s="259"/>
      <c r="R9" s="259"/>
      <c r="S9" s="260"/>
      <c r="T9" s="259" t="s">
        <v>27</v>
      </c>
      <c r="U9" s="259" t="s">
        <v>28</v>
      </c>
      <c r="V9" s="260"/>
      <c r="W9" s="262"/>
      <c r="X9" s="259"/>
      <c r="Y9" s="259"/>
      <c r="Z9" s="259"/>
      <c r="AA9" s="259"/>
      <c r="AB9" s="260"/>
    </row>
    <row r="10" spans="1:28" ht="12.75" customHeight="1" thickBot="1">
      <c r="B10" s="265" t="s">
        <v>29</v>
      </c>
      <c r="C10" s="266"/>
      <c r="D10" s="266"/>
      <c r="E10" s="266"/>
      <c r="F10" s="267"/>
      <c r="G10" s="268"/>
      <c r="H10" s="269"/>
      <c r="I10" s="269"/>
      <c r="J10" s="269"/>
      <c r="K10" s="270"/>
      <c r="L10" s="271"/>
      <c r="M10" s="266"/>
      <c r="N10" s="266"/>
      <c r="O10" s="266"/>
      <c r="P10" s="266"/>
      <c r="Q10" s="266"/>
      <c r="R10" s="266"/>
      <c r="S10" s="272"/>
      <c r="T10" s="266" t="s">
        <v>31</v>
      </c>
      <c r="U10" s="266" t="s">
        <v>31</v>
      </c>
      <c r="V10" s="272" t="s">
        <v>47</v>
      </c>
      <c r="W10" s="266" t="s">
        <v>2</v>
      </c>
      <c r="X10" s="266" t="s">
        <v>3</v>
      </c>
      <c r="Y10" s="266" t="s">
        <v>32</v>
      </c>
      <c r="Z10" s="266" t="s">
        <v>32</v>
      </c>
      <c r="AA10" s="266" t="s">
        <v>32</v>
      </c>
      <c r="AB10" s="272"/>
    </row>
    <row r="11" spans="1:28" ht="12.75" customHeight="1">
      <c r="B11" s="237" t="s">
        <v>355</v>
      </c>
      <c r="C11" s="237" t="s">
        <v>49</v>
      </c>
      <c r="D11" s="237" t="s">
        <v>343</v>
      </c>
      <c r="E11" s="237" t="str">
        <f>+"ELC" &amp; SUBSTITUTE(MID(B11,3, 3), "ELC","C")</f>
        <v>ELCWCH</v>
      </c>
      <c r="F11" s="238" t="s">
        <v>33</v>
      </c>
      <c r="G11" s="239" t="s">
        <v>379</v>
      </c>
      <c r="H11" s="237">
        <v>0.27412947703353185</v>
      </c>
      <c r="I11" s="237" t="s">
        <v>34</v>
      </c>
      <c r="J11" s="237">
        <v>2.998286693318104</v>
      </c>
      <c r="K11" s="238" t="s">
        <v>34</v>
      </c>
      <c r="L11" s="239"/>
      <c r="M11" s="237"/>
      <c r="N11" s="237"/>
      <c r="O11" s="237"/>
      <c r="P11" s="237"/>
      <c r="Q11" s="237"/>
      <c r="R11" s="237"/>
      <c r="S11" s="240"/>
      <c r="T11" s="237"/>
      <c r="U11" s="237">
        <v>175.1</v>
      </c>
      <c r="V11" s="240">
        <v>20</v>
      </c>
      <c r="W11" s="237">
        <v>0.46586260671988927</v>
      </c>
      <c r="X11" s="237">
        <v>5.5549968395598048</v>
      </c>
      <c r="Y11" s="237">
        <f>3.6 * 8760 / 1000000</f>
        <v>3.1536000000000002E-2</v>
      </c>
      <c r="Z11" s="237">
        <v>0.92999999999999994</v>
      </c>
      <c r="AA11" s="237">
        <v>1</v>
      </c>
      <c r="AB11" s="240">
        <v>2</v>
      </c>
    </row>
    <row r="12" spans="1:28" ht="12.75" customHeight="1">
      <c r="B12" s="237"/>
      <c r="C12" s="237"/>
      <c r="D12" s="237" t="s">
        <v>343</v>
      </c>
      <c r="E12" s="237"/>
      <c r="F12" s="237" t="s">
        <v>35</v>
      </c>
      <c r="G12" s="241" t="s">
        <v>379</v>
      </c>
      <c r="H12" s="237"/>
      <c r="I12" s="237"/>
      <c r="J12" s="237"/>
      <c r="K12" s="237"/>
      <c r="L12" s="241"/>
      <c r="M12" s="237"/>
      <c r="N12" s="237"/>
      <c r="O12" s="237"/>
      <c r="P12" s="237"/>
      <c r="Q12" s="237"/>
      <c r="R12" s="237"/>
      <c r="S12" s="242"/>
      <c r="T12" s="237">
        <v>525</v>
      </c>
      <c r="U12" s="237"/>
      <c r="V12" s="242"/>
      <c r="W12" s="237"/>
      <c r="X12" s="237"/>
      <c r="Y12" s="237"/>
      <c r="Z12" s="237"/>
      <c r="AA12" s="237"/>
      <c r="AB12" s="242"/>
    </row>
    <row r="13" spans="1:28" ht="12.75" customHeight="1">
      <c r="B13" s="243" t="s">
        <v>356</v>
      </c>
      <c r="C13" s="243" t="s">
        <v>113</v>
      </c>
      <c r="D13" s="243" t="s">
        <v>343</v>
      </c>
      <c r="E13" s="243" t="str">
        <f>+"ELC" &amp; SUBSTITUTE(MID(B13,3, 3), "ELC","C")</f>
        <v>ELCWST</v>
      </c>
      <c r="F13" s="243" t="s">
        <v>33</v>
      </c>
      <c r="G13" s="244" t="s">
        <v>379</v>
      </c>
      <c r="H13" s="243">
        <v>0.16141416028895497</v>
      </c>
      <c r="I13" s="243" t="s">
        <v>34</v>
      </c>
      <c r="J13" s="243">
        <v>4.2194092827004219</v>
      </c>
      <c r="K13" s="243" t="s">
        <v>34</v>
      </c>
      <c r="L13" s="244"/>
      <c r="M13" s="243"/>
      <c r="N13" s="243"/>
      <c r="O13" s="243"/>
      <c r="P13" s="243"/>
      <c r="Q13" s="243"/>
      <c r="R13" s="243"/>
      <c r="S13" s="245"/>
      <c r="T13" s="243"/>
      <c r="U13" s="243">
        <v>17.300999999999998</v>
      </c>
      <c r="V13" s="245">
        <v>20</v>
      </c>
      <c r="W13" s="243">
        <v>0</v>
      </c>
      <c r="X13" s="243">
        <v>-26.225126409989663</v>
      </c>
      <c r="Y13" s="243">
        <f>3.6 * 8760 / 1000000</f>
        <v>3.1536000000000002E-2</v>
      </c>
      <c r="Z13" s="243">
        <v>0.92999999999999994</v>
      </c>
      <c r="AA13" s="243">
        <v>1</v>
      </c>
      <c r="AB13" s="245">
        <v>2</v>
      </c>
    </row>
    <row r="14" spans="1:28" ht="12.75" customHeight="1">
      <c r="B14" s="243"/>
      <c r="C14" s="243"/>
      <c r="D14" s="243" t="s">
        <v>343</v>
      </c>
      <c r="E14" s="243"/>
      <c r="F14" s="243" t="s">
        <v>35</v>
      </c>
      <c r="G14" s="244" t="s">
        <v>379</v>
      </c>
      <c r="H14" s="243"/>
      <c r="I14" s="243"/>
      <c r="J14" s="243"/>
      <c r="K14" s="243"/>
      <c r="L14" s="244"/>
      <c r="M14" s="243"/>
      <c r="N14" s="243"/>
      <c r="O14" s="243"/>
      <c r="P14" s="243"/>
      <c r="Q14" s="243"/>
      <c r="R14" s="243"/>
      <c r="S14" s="245"/>
      <c r="T14" s="243">
        <v>73</v>
      </c>
      <c r="U14" s="243"/>
      <c r="V14" s="245"/>
      <c r="W14" s="243"/>
      <c r="X14" s="243"/>
      <c r="Y14" s="243"/>
      <c r="Z14" s="243"/>
      <c r="AA14" s="243"/>
      <c r="AB14" s="245"/>
    </row>
    <row r="15" spans="1:28" ht="12.75" customHeight="1">
      <c r="B15" s="237" t="s">
        <v>357</v>
      </c>
      <c r="C15" s="237" t="s">
        <v>50</v>
      </c>
      <c r="D15" s="237" t="s">
        <v>343</v>
      </c>
      <c r="E15" s="237" t="str">
        <f>+"ELC" &amp; SUBSTITUTE(MID(B15,3, 3), "ELC","C")</f>
        <v>ELCWCH</v>
      </c>
      <c r="F15" s="237" t="s">
        <v>33</v>
      </c>
      <c r="G15" s="241" t="s">
        <v>379</v>
      </c>
      <c r="H15" s="237">
        <v>0.22714285714285715</v>
      </c>
      <c r="I15" s="237" t="s">
        <v>34</v>
      </c>
      <c r="J15" s="237">
        <v>3.3962264150943393</v>
      </c>
      <c r="K15" s="237" t="s">
        <v>34</v>
      </c>
      <c r="L15" s="241"/>
      <c r="M15" s="237"/>
      <c r="N15" s="237"/>
      <c r="O15" s="237"/>
      <c r="P15" s="237"/>
      <c r="Q15" s="237"/>
      <c r="R15" s="237"/>
      <c r="S15" s="242"/>
      <c r="T15" s="237"/>
      <c r="U15" s="237">
        <v>15.9</v>
      </c>
      <c r="V15" s="242">
        <v>20</v>
      </c>
      <c r="W15" s="237">
        <v>0.23732217725528204</v>
      </c>
      <c r="X15" s="237">
        <v>8.8654836330996165</v>
      </c>
      <c r="Y15" s="237">
        <f>3.6 * 8760 / 1000000</f>
        <v>3.1536000000000002E-2</v>
      </c>
      <c r="Z15" s="237">
        <v>0.92999999999999994</v>
      </c>
      <c r="AA15" s="237">
        <v>1</v>
      </c>
      <c r="AB15" s="242">
        <v>2</v>
      </c>
    </row>
    <row r="16" spans="1:28" ht="12.75" customHeight="1">
      <c r="B16" s="237"/>
      <c r="C16" s="237"/>
      <c r="D16" s="237" t="s">
        <v>343</v>
      </c>
      <c r="E16" s="237"/>
      <c r="F16" s="237" t="s">
        <v>40</v>
      </c>
      <c r="G16" s="241" t="s">
        <v>379</v>
      </c>
      <c r="H16" s="237"/>
      <c r="I16" s="237"/>
      <c r="J16" s="237"/>
      <c r="K16" s="237"/>
      <c r="L16" s="241"/>
      <c r="M16" s="237"/>
      <c r="N16" s="237"/>
      <c r="O16" s="237"/>
      <c r="P16" s="237"/>
      <c r="Q16" s="237"/>
      <c r="R16" s="237"/>
      <c r="S16" s="242"/>
      <c r="T16" s="237">
        <v>54</v>
      </c>
      <c r="U16" s="237"/>
      <c r="V16" s="242"/>
      <c r="W16" s="237"/>
      <c r="X16" s="237"/>
      <c r="Y16" s="237"/>
      <c r="Z16" s="237"/>
      <c r="AA16" s="237"/>
      <c r="AB16" s="242"/>
    </row>
    <row r="17" spans="2:28" ht="12.75" customHeight="1">
      <c r="B17" s="243" t="s">
        <v>358</v>
      </c>
      <c r="C17" s="243" t="s">
        <v>115</v>
      </c>
      <c r="D17" s="243" t="s">
        <v>343</v>
      </c>
      <c r="E17" s="243" t="str">
        <f>+"ELC" &amp; SUBSTITUTE(MID(B17,3, 3), "ELC","C")</f>
        <v>ELCWST</v>
      </c>
      <c r="F17" s="243" t="s">
        <v>33</v>
      </c>
      <c r="G17" s="244" t="s">
        <v>379</v>
      </c>
      <c r="H17" s="243">
        <v>0.11569854312040347</v>
      </c>
      <c r="I17" s="243" t="s">
        <v>34</v>
      </c>
      <c r="J17" s="243">
        <v>5.798847648398767</v>
      </c>
      <c r="K17" s="243" t="s">
        <v>34</v>
      </c>
      <c r="L17" s="244"/>
      <c r="M17" s="243"/>
      <c r="N17" s="243"/>
      <c r="O17" s="243"/>
      <c r="P17" s="243"/>
      <c r="Q17" s="243"/>
      <c r="R17" s="243"/>
      <c r="S17" s="245"/>
      <c r="T17" s="243"/>
      <c r="U17" s="243">
        <v>4.1042637163561082</v>
      </c>
      <c r="V17" s="245">
        <v>20</v>
      </c>
      <c r="W17" s="243">
        <v>0</v>
      </c>
      <c r="X17" s="243">
        <v>-26.225126409989663</v>
      </c>
      <c r="Y17" s="243">
        <f>3.6 * 8760 / 1000000</f>
        <v>3.1536000000000002E-2</v>
      </c>
      <c r="Z17" s="243">
        <v>0.92999999999999994</v>
      </c>
      <c r="AA17" s="243">
        <v>1</v>
      </c>
      <c r="AB17" s="245">
        <v>2</v>
      </c>
    </row>
    <row r="18" spans="2:28" ht="12.75" customHeight="1">
      <c r="B18" s="243"/>
      <c r="C18" s="243"/>
      <c r="D18" s="243" t="s">
        <v>343</v>
      </c>
      <c r="E18" s="243"/>
      <c r="F18" s="243" t="s">
        <v>40</v>
      </c>
      <c r="G18" s="244" t="s">
        <v>379</v>
      </c>
      <c r="H18" s="243"/>
      <c r="I18" s="243"/>
      <c r="J18" s="243"/>
      <c r="K18" s="243"/>
      <c r="L18" s="244"/>
      <c r="M18" s="243"/>
      <c r="N18" s="243"/>
      <c r="O18" s="243"/>
      <c r="P18" s="243"/>
      <c r="Q18" s="243"/>
      <c r="R18" s="243"/>
      <c r="S18" s="245"/>
      <c r="T18" s="243">
        <v>23.8</v>
      </c>
      <c r="U18" s="243"/>
      <c r="V18" s="245"/>
      <c r="W18" s="243"/>
      <c r="X18" s="243"/>
      <c r="Y18" s="243"/>
      <c r="Z18" s="243"/>
      <c r="AA18" s="243"/>
      <c r="AB18" s="245"/>
    </row>
    <row r="19" spans="2:28" ht="12.75" customHeight="1">
      <c r="B19" s="237" t="s">
        <v>359</v>
      </c>
      <c r="C19" s="237" t="s">
        <v>51</v>
      </c>
      <c r="D19" s="237" t="s">
        <v>343</v>
      </c>
      <c r="E19" s="237" t="s">
        <v>36</v>
      </c>
      <c r="F19" s="237" t="s">
        <v>33</v>
      </c>
      <c r="G19" s="241" t="s">
        <v>379</v>
      </c>
      <c r="H19" s="237">
        <v>0.22202942947507498</v>
      </c>
      <c r="I19" s="237" t="s">
        <v>34</v>
      </c>
      <c r="J19" s="237">
        <v>2.8401107986560921</v>
      </c>
      <c r="K19" s="237" t="s">
        <v>34</v>
      </c>
      <c r="L19" s="241"/>
      <c r="M19" s="237"/>
      <c r="N19" s="237"/>
      <c r="O19" s="237"/>
      <c r="P19" s="237">
        <v>0.11</v>
      </c>
      <c r="Q19" s="237">
        <v>0.11</v>
      </c>
      <c r="R19" s="237">
        <v>0.11</v>
      </c>
      <c r="S19" s="242">
        <v>1</v>
      </c>
      <c r="T19" s="237"/>
      <c r="U19" s="237">
        <v>7.922226136616481</v>
      </c>
      <c r="V19" s="242">
        <v>20</v>
      </c>
      <c r="W19" s="237">
        <v>0.32734093414521659</v>
      </c>
      <c r="X19" s="237">
        <v>14.548485962009627</v>
      </c>
      <c r="Y19" s="237">
        <f>3.6 * 8760 / 1000000</f>
        <v>3.1536000000000002E-2</v>
      </c>
      <c r="Z19" s="237">
        <v>0.92999999999999994</v>
      </c>
      <c r="AA19" s="237">
        <v>1</v>
      </c>
      <c r="AB19" s="242">
        <v>2</v>
      </c>
    </row>
    <row r="20" spans="2:28" ht="12.75" customHeight="1">
      <c r="B20" s="237"/>
      <c r="C20" s="237"/>
      <c r="D20" s="237" t="s">
        <v>343</v>
      </c>
      <c r="E20" s="237" t="s">
        <v>41</v>
      </c>
      <c r="F20" s="237" t="s">
        <v>40</v>
      </c>
      <c r="G20" s="241" t="s">
        <v>379</v>
      </c>
      <c r="H20" s="237"/>
      <c r="I20" s="237"/>
      <c r="J20" s="237"/>
      <c r="K20" s="237"/>
      <c r="L20" s="241"/>
      <c r="M20" s="237"/>
      <c r="N20" s="237"/>
      <c r="O20" s="237"/>
      <c r="P20" s="237">
        <v>0.51</v>
      </c>
      <c r="Q20" s="237">
        <v>0.51</v>
      </c>
      <c r="R20" s="237">
        <v>0.51</v>
      </c>
      <c r="S20" s="242">
        <v>1</v>
      </c>
      <c r="T20" s="237">
        <v>22.5</v>
      </c>
      <c r="U20" s="237"/>
      <c r="V20" s="242"/>
      <c r="W20" s="237"/>
      <c r="X20" s="237"/>
      <c r="Y20" s="237"/>
      <c r="Z20" s="237"/>
      <c r="AA20" s="237"/>
      <c r="AB20" s="242"/>
    </row>
    <row r="21" spans="2:28" ht="12.75" customHeight="1">
      <c r="B21" s="237"/>
      <c r="C21" s="237"/>
      <c r="D21" s="237" t="s">
        <v>343</v>
      </c>
      <c r="E21" s="237" t="s">
        <v>37</v>
      </c>
      <c r="F21" s="237"/>
      <c r="G21" s="241" t="s">
        <v>379</v>
      </c>
      <c r="H21" s="237"/>
      <c r="I21" s="237"/>
      <c r="J21" s="237"/>
      <c r="K21" s="237"/>
      <c r="L21" s="241"/>
      <c r="M21" s="237"/>
      <c r="N21" s="237"/>
      <c r="O21" s="237"/>
      <c r="P21" s="237">
        <v>0.41</v>
      </c>
      <c r="Q21" s="237">
        <v>0.41</v>
      </c>
      <c r="R21" s="237">
        <v>0.41</v>
      </c>
      <c r="S21" s="242">
        <v>1</v>
      </c>
      <c r="T21" s="237"/>
      <c r="U21" s="237"/>
      <c r="V21" s="242"/>
      <c r="W21" s="237"/>
      <c r="X21" s="237"/>
      <c r="Y21" s="237"/>
      <c r="Z21" s="237"/>
      <c r="AA21" s="237"/>
      <c r="AB21" s="242"/>
    </row>
    <row r="22" spans="2:28" ht="12.75" customHeight="1">
      <c r="B22" s="243" t="s">
        <v>360</v>
      </c>
      <c r="C22" s="243" t="s">
        <v>52</v>
      </c>
      <c r="D22" s="243" t="s">
        <v>343</v>
      </c>
      <c r="E22" s="243" t="s">
        <v>38</v>
      </c>
      <c r="F22" s="243" t="s">
        <v>33</v>
      </c>
      <c r="G22" s="244" t="s">
        <v>379</v>
      </c>
      <c r="H22" s="243">
        <v>0.3</v>
      </c>
      <c r="I22" s="243" t="s">
        <v>34</v>
      </c>
      <c r="J22" s="243">
        <v>0.1227621483375959</v>
      </c>
      <c r="K22" s="243" t="s">
        <v>34</v>
      </c>
      <c r="L22" s="244"/>
      <c r="M22" s="243"/>
      <c r="N22" s="243"/>
      <c r="O22" s="243"/>
      <c r="P22" s="243" t="s">
        <v>34</v>
      </c>
      <c r="Q22" s="243">
        <v>1</v>
      </c>
      <c r="R22" s="243">
        <v>1</v>
      </c>
      <c r="S22" s="245">
        <v>1</v>
      </c>
      <c r="T22" s="243"/>
      <c r="U22" s="243">
        <v>39.1</v>
      </c>
      <c r="V22" s="245">
        <v>20</v>
      </c>
      <c r="W22" s="243">
        <v>9.0018756889934562E-2</v>
      </c>
      <c r="X22" s="243">
        <v>3.8644415836588064</v>
      </c>
      <c r="Y22" s="243">
        <f>3.6 * 8760 / 1000000</f>
        <v>3.1536000000000002E-2</v>
      </c>
      <c r="Z22" s="243">
        <v>0.97</v>
      </c>
      <c r="AA22" s="243">
        <v>1</v>
      </c>
      <c r="AB22" s="245">
        <v>2</v>
      </c>
    </row>
    <row r="23" spans="2:28" ht="12.75" customHeight="1">
      <c r="B23" s="243"/>
      <c r="C23" s="243"/>
      <c r="D23" s="243" t="s">
        <v>343</v>
      </c>
      <c r="E23" s="243"/>
      <c r="F23" s="243" t="s">
        <v>40</v>
      </c>
      <c r="G23" s="244" t="s">
        <v>379</v>
      </c>
      <c r="H23" s="243"/>
      <c r="I23" s="243"/>
      <c r="J23" s="243"/>
      <c r="K23" s="243"/>
      <c r="L23" s="244"/>
      <c r="M23" s="243"/>
      <c r="N23" s="243"/>
      <c r="O23" s="243"/>
      <c r="P23" s="243"/>
      <c r="Q23" s="243"/>
      <c r="R23" s="243"/>
      <c r="S23" s="245"/>
      <c r="T23" s="243">
        <v>4.8</v>
      </c>
      <c r="U23" s="243"/>
      <c r="V23" s="245"/>
      <c r="W23" s="243"/>
      <c r="X23" s="243"/>
      <c r="Y23" s="243"/>
      <c r="Z23" s="243"/>
      <c r="AA23" s="243"/>
      <c r="AB23" s="245"/>
    </row>
    <row r="24" spans="2:28" ht="12.75" customHeight="1">
      <c r="B24" s="237" t="s">
        <v>361</v>
      </c>
      <c r="C24" s="237" t="s">
        <v>362</v>
      </c>
      <c r="D24" s="237" t="s">
        <v>343</v>
      </c>
      <c r="E24" s="237" t="str">
        <f>+"ELC" &amp; SUBSTITUTE(MID(B24,3, 3), "ELC","C")</f>
        <v>ELCBGA</v>
      </c>
      <c r="F24" s="237" t="s">
        <v>33</v>
      </c>
      <c r="G24" s="241" t="s">
        <v>379</v>
      </c>
      <c r="H24" s="237">
        <v>0.35</v>
      </c>
      <c r="I24" s="237" t="s">
        <v>34</v>
      </c>
      <c r="J24" s="237">
        <v>1.1428571428571428</v>
      </c>
      <c r="K24" s="237" t="s">
        <v>34</v>
      </c>
      <c r="L24" s="241"/>
      <c r="M24" s="237"/>
      <c r="N24" s="237"/>
      <c r="O24" s="237"/>
      <c r="P24" s="237"/>
      <c r="Q24" s="237"/>
      <c r="R24" s="237"/>
      <c r="S24" s="242"/>
      <c r="T24" s="237"/>
      <c r="U24" s="237">
        <v>3.4478123933619549</v>
      </c>
      <c r="V24" s="242">
        <v>20</v>
      </c>
      <c r="W24" s="237">
        <v>8.1835233536304147E-2</v>
      </c>
      <c r="X24" s="237">
        <v>11.452756890185416</v>
      </c>
      <c r="Y24" s="237">
        <f>3.6 * 8760 / 1000000</f>
        <v>3.1536000000000002E-2</v>
      </c>
      <c r="Z24" s="237">
        <v>0.97</v>
      </c>
      <c r="AA24" s="237">
        <v>1</v>
      </c>
      <c r="AB24" s="242">
        <v>2</v>
      </c>
    </row>
    <row r="25" spans="2:28" ht="12.75" customHeight="1">
      <c r="B25" s="237"/>
      <c r="C25" s="237"/>
      <c r="D25" s="237" t="s">
        <v>343</v>
      </c>
      <c r="E25" s="237"/>
      <c r="F25" s="237" t="s">
        <v>40</v>
      </c>
      <c r="G25" s="241" t="s">
        <v>379</v>
      </c>
      <c r="H25" s="237"/>
      <c r="I25" s="237"/>
      <c r="J25" s="237"/>
      <c r="K25" s="237"/>
      <c r="L25" s="241"/>
      <c r="M25" s="237"/>
      <c r="N25" s="237"/>
      <c r="O25" s="237"/>
      <c r="P25" s="237"/>
      <c r="Q25" s="237"/>
      <c r="R25" s="237"/>
      <c r="S25" s="242"/>
      <c r="T25" s="237">
        <v>3.9403570209850911</v>
      </c>
      <c r="U25" s="237"/>
      <c r="V25" s="242"/>
      <c r="W25" s="237"/>
      <c r="X25" s="237"/>
      <c r="Y25" s="237"/>
      <c r="Z25" s="237"/>
      <c r="AA25" s="237"/>
      <c r="AB25" s="242"/>
    </row>
    <row r="26" spans="2:28" ht="12.75" customHeight="1">
      <c r="B26" s="243" t="s">
        <v>363</v>
      </c>
      <c r="C26" s="243" t="s">
        <v>55</v>
      </c>
      <c r="D26" s="243" t="s">
        <v>343</v>
      </c>
      <c r="E26" s="243" t="s">
        <v>36</v>
      </c>
      <c r="F26" s="243" t="s">
        <v>40</v>
      </c>
      <c r="G26" s="244" t="s">
        <v>379</v>
      </c>
      <c r="H26" s="243">
        <v>1</v>
      </c>
      <c r="I26" s="243"/>
      <c r="J26" s="243"/>
      <c r="K26" s="243"/>
      <c r="L26" s="244"/>
      <c r="M26" s="243"/>
      <c r="N26" s="243"/>
      <c r="O26" s="243"/>
      <c r="P26" s="243">
        <v>0.11</v>
      </c>
      <c r="Q26" s="243">
        <v>0.11</v>
      </c>
      <c r="R26" s="243">
        <v>0.11</v>
      </c>
      <c r="S26" s="245">
        <v>1</v>
      </c>
      <c r="T26" s="243">
        <v>12.586552432710622</v>
      </c>
      <c r="U26" s="243">
        <v>12.586552432710622</v>
      </c>
      <c r="V26" s="245">
        <v>20</v>
      </c>
      <c r="W26" s="243">
        <v>0</v>
      </c>
      <c r="X26" s="243">
        <v>6.1376425152228125</v>
      </c>
      <c r="Y26" s="243">
        <f>3.6 * 8760 / 1000000</f>
        <v>3.1536000000000002E-2</v>
      </c>
      <c r="Z26" s="243">
        <v>0.97</v>
      </c>
      <c r="AA26" s="243">
        <v>1</v>
      </c>
      <c r="AB26" s="245">
        <v>2</v>
      </c>
    </row>
    <row r="27" spans="2:28" ht="12.75" customHeight="1">
      <c r="B27" s="243"/>
      <c r="C27" s="243"/>
      <c r="D27" s="243" t="s">
        <v>343</v>
      </c>
      <c r="E27" s="243" t="s">
        <v>41</v>
      </c>
      <c r="F27" s="243"/>
      <c r="G27" s="244" t="s">
        <v>379</v>
      </c>
      <c r="H27" s="243"/>
      <c r="I27" s="243"/>
      <c r="J27" s="243"/>
      <c r="K27" s="243"/>
      <c r="L27" s="244"/>
      <c r="M27" s="243"/>
      <c r="N27" s="243"/>
      <c r="O27" s="243"/>
      <c r="P27" s="243">
        <v>0.51</v>
      </c>
      <c r="Q27" s="243">
        <v>0.51</v>
      </c>
      <c r="R27" s="243">
        <v>0.51</v>
      </c>
      <c r="S27" s="245">
        <v>1</v>
      </c>
      <c r="T27" s="243"/>
      <c r="U27" s="243"/>
      <c r="V27" s="245"/>
      <c r="W27" s="243"/>
      <c r="X27" s="243"/>
      <c r="Y27" s="243"/>
      <c r="Z27" s="243"/>
      <c r="AA27" s="243"/>
      <c r="AB27" s="245"/>
    </row>
    <row r="28" spans="2:28" ht="12.75" customHeight="1">
      <c r="B28" s="243"/>
      <c r="C28" s="243"/>
      <c r="D28" s="243" t="s">
        <v>343</v>
      </c>
      <c r="E28" s="243" t="s">
        <v>37</v>
      </c>
      <c r="F28" s="243"/>
      <c r="G28" s="244" t="s">
        <v>379</v>
      </c>
      <c r="H28" s="243"/>
      <c r="I28" s="243"/>
      <c r="J28" s="243"/>
      <c r="K28" s="243"/>
      <c r="L28" s="244"/>
      <c r="M28" s="243"/>
      <c r="N28" s="243"/>
      <c r="O28" s="243"/>
      <c r="P28" s="243">
        <v>0.41</v>
      </c>
      <c r="Q28" s="243">
        <v>0.41</v>
      </c>
      <c r="R28" s="243">
        <v>0.41</v>
      </c>
      <c r="S28" s="245">
        <v>1</v>
      </c>
      <c r="T28" s="243"/>
      <c r="U28" s="243"/>
      <c r="V28" s="245"/>
      <c r="W28" s="243"/>
      <c r="X28" s="243"/>
      <c r="Y28" s="243"/>
      <c r="Z28" s="243"/>
      <c r="AA28" s="243"/>
      <c r="AB28" s="245"/>
    </row>
    <row r="29" spans="2:28" ht="12.75" customHeight="1">
      <c r="B29" s="243" t="s">
        <v>364</v>
      </c>
      <c r="C29" s="243" t="s">
        <v>365</v>
      </c>
      <c r="D29" s="243" t="s">
        <v>343</v>
      </c>
      <c r="E29" s="243" t="str">
        <f>+"ELC" &amp; SUBSTITUTE(MID(B29,3, 3), "ELC","C")</f>
        <v>ELCC</v>
      </c>
      <c r="F29" s="243" t="s">
        <v>35</v>
      </c>
      <c r="G29" s="244" t="s">
        <v>379</v>
      </c>
      <c r="H29" s="243">
        <v>1</v>
      </c>
      <c r="I29" s="243"/>
      <c r="J29" s="243"/>
      <c r="K29" s="243"/>
      <c r="L29" s="244"/>
      <c r="M29" s="243"/>
      <c r="N29" s="243"/>
      <c r="O29" s="243"/>
      <c r="P29" s="243"/>
      <c r="Q29" s="243"/>
      <c r="R29" s="243"/>
      <c r="S29" s="245"/>
      <c r="T29" s="243">
        <v>80</v>
      </c>
      <c r="U29" s="243">
        <v>80</v>
      </c>
      <c r="V29" s="245">
        <v>20</v>
      </c>
      <c r="W29" s="243">
        <v>9.0018756889934572E-3</v>
      </c>
      <c r="X29" s="243">
        <v>1.1366004657820021</v>
      </c>
      <c r="Y29" s="243">
        <f>3.6 * 8760 / 1000000</f>
        <v>3.1536000000000002E-2</v>
      </c>
      <c r="Z29" s="243">
        <v>0.99</v>
      </c>
      <c r="AA29" s="243">
        <v>1</v>
      </c>
      <c r="AB29" s="245">
        <v>2</v>
      </c>
    </row>
    <row r="30" spans="2:28" ht="12.75" customHeight="1">
      <c r="B30" s="276" t="s">
        <v>367</v>
      </c>
      <c r="C30" s="276" t="s">
        <v>56</v>
      </c>
      <c r="D30" s="276" t="s">
        <v>343</v>
      </c>
      <c r="E30" s="276" t="str">
        <f>+"ELC" &amp; SUBSTITUTE(MID(B30,3, 3), "ELC","C")</f>
        <v>ELCWCH</v>
      </c>
      <c r="F30" s="276" t="s">
        <v>35</v>
      </c>
      <c r="G30" s="277" t="s">
        <v>379</v>
      </c>
      <c r="H30" s="276">
        <v>2.0769230769230771</v>
      </c>
      <c r="I30" s="276"/>
      <c r="J30" s="276"/>
      <c r="K30" s="276"/>
      <c r="L30" s="277"/>
      <c r="M30" s="276"/>
      <c r="N30" s="276"/>
      <c r="O30" s="276"/>
      <c r="P30" s="276"/>
      <c r="Q30" s="276"/>
      <c r="R30" s="276"/>
      <c r="S30" s="278"/>
      <c r="T30" s="276">
        <v>27</v>
      </c>
      <c r="U30" s="276">
        <v>27</v>
      </c>
      <c r="V30" s="278">
        <v>20</v>
      </c>
      <c r="W30" s="276">
        <v>0.40099264432789034</v>
      </c>
      <c r="X30" s="276">
        <v>0</v>
      </c>
      <c r="Y30" s="276">
        <f>3.6 * 8760 / 1000000</f>
        <v>3.1536000000000002E-2</v>
      </c>
      <c r="Z30" s="276">
        <v>0.92999999999999994</v>
      </c>
      <c r="AA30" s="276">
        <v>1</v>
      </c>
      <c r="AB30" s="278">
        <v>2</v>
      </c>
    </row>
    <row r="31" spans="2:28" ht="12.75" customHeight="1">
      <c r="B31" s="237" t="s">
        <v>356</v>
      </c>
      <c r="C31" s="237" t="s">
        <v>113</v>
      </c>
      <c r="D31" s="237" t="s">
        <v>344</v>
      </c>
      <c r="E31" s="237" t="str">
        <f>+"ELC" &amp; SUBSTITUTE(MID(B31,3, 3), "ELC","C")</f>
        <v>ELCWST</v>
      </c>
      <c r="F31" s="237" t="s">
        <v>33</v>
      </c>
      <c r="G31" s="241" t="s">
        <v>379</v>
      </c>
      <c r="H31" s="237">
        <v>0.16576246060571168</v>
      </c>
      <c r="I31" s="237" t="s">
        <v>34</v>
      </c>
      <c r="J31" s="237">
        <v>3.9178081168689838</v>
      </c>
      <c r="K31" s="237" t="s">
        <v>34</v>
      </c>
      <c r="L31" s="241"/>
      <c r="M31" s="237"/>
      <c r="N31" s="237"/>
      <c r="O31" s="237"/>
      <c r="P31" s="237"/>
      <c r="Q31" s="237"/>
      <c r="R31" s="237"/>
      <c r="S31" s="242"/>
      <c r="T31" s="237"/>
      <c r="U31" s="237">
        <v>7.4020980953952611</v>
      </c>
      <c r="V31" s="242">
        <v>20</v>
      </c>
      <c r="W31" s="237">
        <v>0</v>
      </c>
      <c r="X31" s="237">
        <v>-26.225126409989663</v>
      </c>
      <c r="Y31" s="237">
        <f>3.6 * 8760 / 1000000</f>
        <v>3.1536000000000002E-2</v>
      </c>
      <c r="Z31" s="237">
        <v>0.92999999999999994</v>
      </c>
      <c r="AA31" s="237">
        <v>1</v>
      </c>
      <c r="AB31" s="242">
        <v>2</v>
      </c>
    </row>
    <row r="32" spans="2:28" ht="12.75" customHeight="1">
      <c r="B32" s="237"/>
      <c r="C32" s="237"/>
      <c r="D32" s="237" t="s">
        <v>344</v>
      </c>
      <c r="E32" s="237"/>
      <c r="F32" s="237" t="s">
        <v>35</v>
      </c>
      <c r="G32" s="241" t="s">
        <v>379</v>
      </c>
      <c r="H32" s="237"/>
      <c r="I32" s="237"/>
      <c r="J32" s="237"/>
      <c r="K32" s="237"/>
      <c r="L32" s="241"/>
      <c r="M32" s="237"/>
      <c r="N32" s="237"/>
      <c r="O32" s="237"/>
      <c r="P32" s="237"/>
      <c r="Q32" s="237"/>
      <c r="R32" s="237"/>
      <c r="S32" s="242"/>
      <c r="T32" s="237">
        <v>29</v>
      </c>
      <c r="U32" s="237"/>
      <c r="V32" s="242"/>
      <c r="W32" s="237"/>
      <c r="X32" s="237"/>
      <c r="Y32" s="237"/>
      <c r="Z32" s="237"/>
      <c r="AA32" s="237"/>
      <c r="AB32" s="242"/>
    </row>
    <row r="33" spans="1:28" ht="12.75" customHeight="1">
      <c r="B33" s="243" t="s">
        <v>373</v>
      </c>
      <c r="C33" s="243" t="s">
        <v>114</v>
      </c>
      <c r="D33" s="243" t="s">
        <v>344</v>
      </c>
      <c r="E33" s="243" t="s">
        <v>36</v>
      </c>
      <c r="F33" s="243" t="s">
        <v>33</v>
      </c>
      <c r="G33" s="244" t="s">
        <v>379</v>
      </c>
      <c r="H33" s="243">
        <v>0.17448592766175117</v>
      </c>
      <c r="I33" s="243" t="s">
        <v>34</v>
      </c>
      <c r="J33" s="243">
        <v>4.4386192547438883</v>
      </c>
      <c r="K33" s="243" t="s">
        <v>34</v>
      </c>
      <c r="L33" s="244"/>
      <c r="M33" s="243"/>
      <c r="N33" s="243"/>
      <c r="O33" s="243"/>
      <c r="P33" s="243">
        <f>0.03*1.1</f>
        <v>3.3000000000000002E-2</v>
      </c>
      <c r="Q33" s="243">
        <f>0.03*1.1</f>
        <v>3.3000000000000002E-2</v>
      </c>
      <c r="R33" s="243">
        <f>0.03*1.1</f>
        <v>3.3000000000000002E-2</v>
      </c>
      <c r="S33" s="245">
        <v>1</v>
      </c>
      <c r="T33" s="243"/>
      <c r="U33" s="243">
        <v>6.5335633303094207</v>
      </c>
      <c r="V33" s="245">
        <v>20</v>
      </c>
      <c r="W33" s="243">
        <v>0</v>
      </c>
      <c r="X33" s="243">
        <v>-26.225126409989663</v>
      </c>
      <c r="Y33" s="243">
        <f>3.6 * 8760 / 1000000</f>
        <v>3.1536000000000002E-2</v>
      </c>
      <c r="Z33" s="243">
        <v>0.93</v>
      </c>
      <c r="AA33" s="243">
        <v>1</v>
      </c>
      <c r="AB33" s="245">
        <v>2</v>
      </c>
    </row>
    <row r="34" spans="1:28" ht="12.75" customHeight="1">
      <c r="B34" s="243"/>
      <c r="C34" s="243"/>
      <c r="D34" s="243" t="s">
        <v>344</v>
      </c>
      <c r="E34" s="243" t="s">
        <v>41</v>
      </c>
      <c r="F34" s="243" t="s">
        <v>35</v>
      </c>
      <c r="G34" s="244" t="s">
        <v>379</v>
      </c>
      <c r="H34" s="243"/>
      <c r="I34" s="243"/>
      <c r="J34" s="243"/>
      <c r="K34" s="243"/>
      <c r="L34" s="244"/>
      <c r="M34" s="243"/>
      <c r="N34" s="243"/>
      <c r="O34" s="243"/>
      <c r="P34" s="243">
        <f>0.013*1.1</f>
        <v>1.43E-2</v>
      </c>
      <c r="Q34" s="243">
        <f>0.013*1.1</f>
        <v>1.43E-2</v>
      </c>
      <c r="R34" s="243">
        <f>0.013*1.1</f>
        <v>1.43E-2</v>
      </c>
      <c r="S34" s="245">
        <v>1</v>
      </c>
      <c r="T34" s="243">
        <v>29</v>
      </c>
      <c r="U34" s="243"/>
      <c r="V34" s="245"/>
      <c r="W34" s="243"/>
      <c r="X34" s="243"/>
      <c r="Y34" s="243"/>
      <c r="Z34" s="243"/>
      <c r="AA34" s="243"/>
      <c r="AB34" s="245"/>
    </row>
    <row r="35" spans="1:28" ht="12.75" customHeight="1">
      <c r="B35" s="243"/>
      <c r="C35" s="243"/>
      <c r="D35" s="243" t="s">
        <v>344</v>
      </c>
      <c r="E35" s="243" t="s">
        <v>42</v>
      </c>
      <c r="F35" s="243"/>
      <c r="G35" s="244" t="s">
        <v>379</v>
      </c>
      <c r="H35" s="243"/>
      <c r="I35" s="243"/>
      <c r="J35" s="243"/>
      <c r="K35" s="243"/>
      <c r="L35" s="244"/>
      <c r="M35" s="243"/>
      <c r="N35" s="243"/>
      <c r="O35" s="243"/>
      <c r="P35" s="243">
        <f>0.88*1.1</f>
        <v>0.96800000000000008</v>
      </c>
      <c r="Q35" s="243">
        <f>0.88*1.1</f>
        <v>0.96800000000000008</v>
      </c>
      <c r="R35" s="243">
        <f>0.88*1.1</f>
        <v>0.96800000000000008</v>
      </c>
      <c r="S35" s="245">
        <v>1</v>
      </c>
      <c r="T35" s="243"/>
      <c r="U35" s="243"/>
      <c r="V35" s="245"/>
      <c r="W35" s="243"/>
      <c r="X35" s="243"/>
      <c r="Y35" s="243"/>
      <c r="Z35" s="243"/>
      <c r="AA35" s="243"/>
      <c r="AB35" s="245"/>
    </row>
    <row r="36" spans="1:28" ht="12.75" customHeight="1">
      <c r="B36" s="237" t="s">
        <v>357</v>
      </c>
      <c r="C36" s="237" t="s">
        <v>50</v>
      </c>
      <c r="D36" s="237" t="s">
        <v>344</v>
      </c>
      <c r="E36" s="237" t="str">
        <f>+"ELC" &amp; SUBSTITUTE(MID(B36,3, 3), "ELC","C")</f>
        <v>ELCWCH</v>
      </c>
      <c r="F36" s="237" t="s">
        <v>33</v>
      </c>
      <c r="G36" s="241" t="s">
        <v>379</v>
      </c>
      <c r="H36" s="237">
        <v>0.14499999999999999</v>
      </c>
      <c r="I36" s="237" t="s">
        <v>34</v>
      </c>
      <c r="J36" s="237">
        <v>6.6482758620689655</v>
      </c>
      <c r="K36" s="237" t="s">
        <v>34</v>
      </c>
      <c r="L36" s="241"/>
      <c r="M36" s="237"/>
      <c r="N36" s="237"/>
      <c r="O36" s="237"/>
      <c r="P36" s="237"/>
      <c r="Q36" s="237"/>
      <c r="R36" s="237"/>
      <c r="S36" s="242"/>
      <c r="T36" s="237"/>
      <c r="U36" s="237">
        <v>4.5124481327800829</v>
      </c>
      <c r="V36" s="242">
        <v>20</v>
      </c>
      <c r="W36" s="237">
        <v>0.22869200851655955</v>
      </c>
      <c r="X36" s="237">
        <v>8.5430922721703286</v>
      </c>
      <c r="Y36" s="237">
        <f>3.6 * 8760 / 1000000</f>
        <v>3.1536000000000002E-2</v>
      </c>
      <c r="Z36" s="237">
        <v>0.92999999999999994</v>
      </c>
      <c r="AA36" s="237">
        <v>1</v>
      </c>
      <c r="AB36" s="242">
        <v>2</v>
      </c>
    </row>
    <row r="37" spans="1:28" ht="12.75" customHeight="1">
      <c r="B37" s="237"/>
      <c r="C37" s="237"/>
      <c r="D37" s="237" t="s">
        <v>344</v>
      </c>
      <c r="E37" s="237"/>
      <c r="F37" s="237" t="s">
        <v>40</v>
      </c>
      <c r="G37" s="241" t="s">
        <v>379</v>
      </c>
      <c r="H37" s="237"/>
      <c r="I37" s="237"/>
      <c r="J37" s="237"/>
      <c r="K37" s="237"/>
      <c r="L37" s="241"/>
      <c r="M37" s="237"/>
      <c r="N37" s="237"/>
      <c r="O37" s="237"/>
      <c r="P37" s="237"/>
      <c r="Q37" s="237"/>
      <c r="R37" s="237"/>
      <c r="S37" s="242"/>
      <c r="T37" s="237">
        <v>30</v>
      </c>
      <c r="U37" s="237"/>
      <c r="V37" s="242"/>
      <c r="W37" s="237"/>
      <c r="X37" s="237"/>
      <c r="Y37" s="237"/>
      <c r="Z37" s="237"/>
      <c r="AA37" s="237"/>
      <c r="AB37" s="242"/>
    </row>
    <row r="38" spans="1:28" ht="12.75" customHeight="1">
      <c r="B38" s="243" t="s">
        <v>358</v>
      </c>
      <c r="C38" s="243" t="s">
        <v>115</v>
      </c>
      <c r="D38" s="243" t="s">
        <v>344</v>
      </c>
      <c r="E38" s="243" t="str">
        <f>+"ELC" &amp; SUBSTITUTE(MID(B38,3, 3), "ELC","C")</f>
        <v>ELCWST</v>
      </c>
      <c r="F38" s="243" t="s">
        <v>33</v>
      </c>
      <c r="G38" s="244" t="s">
        <v>379</v>
      </c>
      <c r="H38" s="243">
        <v>0.13002798393014411</v>
      </c>
      <c r="I38" s="243" t="s">
        <v>34</v>
      </c>
      <c r="J38" s="243">
        <v>5.8336218087408049</v>
      </c>
      <c r="K38" s="243" t="s">
        <v>34</v>
      </c>
      <c r="L38" s="244"/>
      <c r="M38" s="243"/>
      <c r="N38" s="243"/>
      <c r="O38" s="243"/>
      <c r="P38" s="243"/>
      <c r="Q38" s="243"/>
      <c r="R38" s="243"/>
      <c r="S38" s="245"/>
      <c r="T38" s="243"/>
      <c r="U38" s="243">
        <v>1.5770648666691391</v>
      </c>
      <c r="V38" s="245">
        <v>20</v>
      </c>
      <c r="W38" s="243">
        <v>0</v>
      </c>
      <c r="X38" s="243">
        <v>-26.225126409989663</v>
      </c>
      <c r="Y38" s="243">
        <f>3.6 * 8760 / 1000000</f>
        <v>3.1536000000000002E-2</v>
      </c>
      <c r="Z38" s="243">
        <v>0.92999999999999994</v>
      </c>
      <c r="AA38" s="243">
        <v>1</v>
      </c>
      <c r="AB38" s="245">
        <v>2</v>
      </c>
    </row>
    <row r="39" spans="1:28" ht="12.75" customHeight="1">
      <c r="B39" s="243"/>
      <c r="C39" s="243"/>
      <c r="D39" s="243" t="s">
        <v>344</v>
      </c>
      <c r="E39" s="243"/>
      <c r="F39" s="243" t="s">
        <v>40</v>
      </c>
      <c r="G39" s="244" t="s">
        <v>379</v>
      </c>
      <c r="H39" s="243"/>
      <c r="I39" s="243"/>
      <c r="J39" s="243"/>
      <c r="K39" s="243"/>
      <c r="L39" s="244"/>
      <c r="M39" s="243"/>
      <c r="N39" s="243"/>
      <c r="O39" s="243"/>
      <c r="P39" s="243"/>
      <c r="Q39" s="243"/>
      <c r="R39" s="243"/>
      <c r="S39" s="245"/>
      <c r="T39" s="243">
        <v>9.1999999999999993</v>
      </c>
      <c r="U39" s="243"/>
      <c r="V39" s="245"/>
      <c r="W39" s="243"/>
      <c r="X39" s="243"/>
      <c r="Y39" s="243"/>
      <c r="Z39" s="243"/>
      <c r="AA39" s="243"/>
      <c r="AB39" s="245"/>
    </row>
    <row r="40" spans="1:28" ht="12.75" customHeight="1">
      <c r="B40" s="237" t="s">
        <v>374</v>
      </c>
      <c r="C40" s="237" t="s">
        <v>375</v>
      </c>
      <c r="D40" s="237" t="s">
        <v>344</v>
      </c>
      <c r="E40" s="237" t="s">
        <v>36</v>
      </c>
      <c r="F40" s="237" t="s">
        <v>33</v>
      </c>
      <c r="G40" s="241" t="s">
        <v>379</v>
      </c>
      <c r="H40" s="237">
        <v>0.12274768289696091</v>
      </c>
      <c r="I40" s="237" t="s">
        <v>34</v>
      </c>
      <c r="J40" s="237">
        <v>5.9860651133964717</v>
      </c>
      <c r="K40" s="237" t="s">
        <v>34</v>
      </c>
      <c r="L40" s="241"/>
      <c r="M40" s="237"/>
      <c r="N40" s="237"/>
      <c r="O40" s="237"/>
      <c r="P40" s="237">
        <f>0.03*1.1</f>
        <v>3.3000000000000002E-2</v>
      </c>
      <c r="Q40" s="237">
        <f>0.03*1.1</f>
        <v>3.3000000000000002E-2</v>
      </c>
      <c r="R40" s="237">
        <f>0.03*1.1</f>
        <v>3.3000000000000002E-2</v>
      </c>
      <c r="S40" s="242">
        <v>1</v>
      </c>
      <c r="T40" s="237"/>
      <c r="U40" s="237">
        <v>5.0116394378774318</v>
      </c>
      <c r="V40" s="242">
        <v>20</v>
      </c>
      <c r="W40" s="237">
        <v>0.12275285030445622</v>
      </c>
      <c r="X40" s="237">
        <v>-10.271062040539826</v>
      </c>
      <c r="Y40" s="237">
        <f>3.6 * 8760 / 1000000</f>
        <v>3.1536000000000002E-2</v>
      </c>
      <c r="Z40" s="237">
        <v>0.92999999999999994</v>
      </c>
      <c r="AA40" s="237">
        <v>1</v>
      </c>
      <c r="AB40" s="242">
        <v>2</v>
      </c>
    </row>
    <row r="41" spans="1:28" ht="12.75" customHeight="1">
      <c r="B41" s="237"/>
      <c r="C41" s="237"/>
      <c r="D41" s="237" t="s">
        <v>344</v>
      </c>
      <c r="E41" s="237" t="s">
        <v>41</v>
      </c>
      <c r="F41" s="237" t="s">
        <v>40</v>
      </c>
      <c r="G41" s="241" t="s">
        <v>379</v>
      </c>
      <c r="H41" s="237"/>
      <c r="I41" s="237"/>
      <c r="J41" s="237"/>
      <c r="K41" s="237"/>
      <c r="L41" s="241"/>
      <c r="M41" s="237"/>
      <c r="N41" s="237"/>
      <c r="O41" s="237"/>
      <c r="P41" s="237">
        <f>0.013*1.1</f>
        <v>1.43E-2</v>
      </c>
      <c r="Q41" s="237">
        <f>0.013*1.1</f>
        <v>1.43E-2</v>
      </c>
      <c r="R41" s="237">
        <f>0.013*1.1</f>
        <v>1.43E-2</v>
      </c>
      <c r="S41" s="242">
        <v>1</v>
      </c>
      <c r="T41" s="237">
        <v>30</v>
      </c>
      <c r="U41" s="237"/>
      <c r="V41" s="242"/>
      <c r="W41" s="237"/>
      <c r="X41" s="237"/>
      <c r="Y41" s="237"/>
      <c r="Z41" s="237"/>
      <c r="AA41" s="237"/>
      <c r="AB41" s="242"/>
    </row>
    <row r="42" spans="1:28" ht="12.75" customHeight="1">
      <c r="B42" s="237"/>
      <c r="C42" s="237"/>
      <c r="D42" s="237" t="s">
        <v>344</v>
      </c>
      <c r="E42" s="237" t="s">
        <v>42</v>
      </c>
      <c r="F42" s="237"/>
      <c r="G42" s="241" t="s">
        <v>379</v>
      </c>
      <c r="H42" s="237"/>
      <c r="I42" s="237"/>
      <c r="J42" s="237"/>
      <c r="K42" s="237"/>
      <c r="L42" s="241"/>
      <c r="M42" s="237"/>
      <c r="N42" s="237"/>
      <c r="O42" s="237"/>
      <c r="P42" s="237">
        <f>0.88*1.1</f>
        <v>0.96800000000000008</v>
      </c>
      <c r="Q42" s="237">
        <f>0.88*1.1</f>
        <v>0.96800000000000008</v>
      </c>
      <c r="R42" s="237">
        <f>0.88*1.1</f>
        <v>0.96800000000000008</v>
      </c>
      <c r="S42" s="242">
        <v>1</v>
      </c>
      <c r="T42" s="237"/>
      <c r="U42" s="237"/>
      <c r="V42" s="242"/>
      <c r="W42" s="237"/>
      <c r="X42" s="237"/>
      <c r="Y42" s="237"/>
      <c r="Z42" s="237"/>
      <c r="AA42" s="237"/>
      <c r="AB42" s="242"/>
    </row>
    <row r="43" spans="1:28" ht="12.75" customHeight="1">
      <c r="B43" s="243" t="s">
        <v>376</v>
      </c>
      <c r="C43" s="243" t="s">
        <v>116</v>
      </c>
      <c r="D43" s="243" t="s">
        <v>344</v>
      </c>
      <c r="E43" s="243" t="s">
        <v>42</v>
      </c>
      <c r="F43" s="243" t="s">
        <v>33</v>
      </c>
      <c r="G43" s="244" t="s">
        <v>379</v>
      </c>
      <c r="H43" s="243">
        <v>0.19400000000000001</v>
      </c>
      <c r="I43" s="243" t="s">
        <v>34</v>
      </c>
      <c r="J43" s="243">
        <v>3.4246575342465757</v>
      </c>
      <c r="K43" s="243" t="s">
        <v>34</v>
      </c>
      <c r="L43" s="244"/>
      <c r="M43" s="243"/>
      <c r="N43" s="243"/>
      <c r="O43" s="243"/>
      <c r="P43" s="243">
        <v>0.67</v>
      </c>
      <c r="Q43" s="243">
        <v>0.67</v>
      </c>
      <c r="R43" s="243">
        <v>0.67</v>
      </c>
      <c r="S43" s="245">
        <v>1</v>
      </c>
      <c r="T43" s="243"/>
      <c r="U43" s="243">
        <v>24.527999999999999</v>
      </c>
      <c r="V43" s="245">
        <v>20</v>
      </c>
      <c r="W43" s="243">
        <v>0</v>
      </c>
      <c r="X43" s="243">
        <v>-26.225126409989663</v>
      </c>
      <c r="Y43" s="243">
        <f>3.6 * 8760 / 1000000</f>
        <v>3.1536000000000002E-2</v>
      </c>
      <c r="Z43" s="243">
        <v>0.92999999999999994</v>
      </c>
      <c r="AA43" s="243">
        <v>1</v>
      </c>
      <c r="AB43" s="245">
        <v>2</v>
      </c>
    </row>
    <row r="44" spans="1:28">
      <c r="B44" s="243"/>
      <c r="C44" s="243"/>
      <c r="D44" s="243" t="s">
        <v>344</v>
      </c>
      <c r="E44" s="243" t="s">
        <v>37</v>
      </c>
      <c r="F44" s="243" t="s">
        <v>40</v>
      </c>
      <c r="G44" s="244" t="s">
        <v>379</v>
      </c>
      <c r="H44" s="243"/>
      <c r="I44" s="243"/>
      <c r="J44" s="243"/>
      <c r="K44" s="243"/>
      <c r="L44" s="244"/>
      <c r="M44" s="243"/>
      <c r="N44" s="243"/>
      <c r="O44" s="243"/>
      <c r="P44" s="243">
        <v>0.16</v>
      </c>
      <c r="Q44" s="243">
        <v>0.16</v>
      </c>
      <c r="R44" s="243">
        <v>0.16</v>
      </c>
      <c r="S44" s="245">
        <v>1</v>
      </c>
      <c r="T44" s="243">
        <v>84</v>
      </c>
      <c r="U44" s="243"/>
      <c r="V44" s="245"/>
      <c r="W44" s="243"/>
      <c r="X44" s="243"/>
      <c r="Y44" s="243"/>
      <c r="Z44" s="243"/>
      <c r="AA44" s="243"/>
      <c r="AB44" s="245"/>
    </row>
    <row r="45" spans="1:28" s="8" customFormat="1">
      <c r="A45" s="3"/>
      <c r="B45" s="243"/>
      <c r="C45" s="243"/>
      <c r="D45" s="243" t="s">
        <v>344</v>
      </c>
      <c r="E45" s="243" t="s">
        <v>41</v>
      </c>
      <c r="F45" s="243"/>
      <c r="G45" s="244" t="s">
        <v>379</v>
      </c>
      <c r="H45" s="243"/>
      <c r="I45" s="243"/>
      <c r="J45" s="243"/>
      <c r="K45" s="243"/>
      <c r="L45" s="244"/>
      <c r="M45" s="243"/>
      <c r="N45" s="243"/>
      <c r="O45" s="243"/>
      <c r="P45" s="243">
        <v>0.09</v>
      </c>
      <c r="Q45" s="243">
        <v>0.09</v>
      </c>
      <c r="R45" s="243">
        <v>0.09</v>
      </c>
      <c r="S45" s="245">
        <v>1</v>
      </c>
      <c r="T45" s="243"/>
      <c r="U45" s="243"/>
      <c r="V45" s="245"/>
      <c r="W45" s="243"/>
      <c r="X45" s="243"/>
      <c r="Y45" s="243"/>
      <c r="Z45" s="243"/>
      <c r="AA45" s="243"/>
      <c r="AB45" s="245"/>
    </row>
    <row r="46" spans="1:28" s="2" customFormat="1">
      <c r="A46" s="3"/>
      <c r="B46" s="243"/>
      <c r="C46" s="243"/>
      <c r="D46" s="243" t="s">
        <v>344</v>
      </c>
      <c r="E46" s="243" t="s">
        <v>38</v>
      </c>
      <c r="F46" s="243"/>
      <c r="G46" s="244" t="s">
        <v>379</v>
      </c>
      <c r="H46" s="243"/>
      <c r="I46" s="243"/>
      <c r="J46" s="243"/>
      <c r="K46" s="243"/>
      <c r="L46" s="244"/>
      <c r="M46" s="243"/>
      <c r="N46" s="243"/>
      <c r="O46" s="243"/>
      <c r="P46" s="243">
        <v>0.05</v>
      </c>
      <c r="Q46" s="243">
        <v>0.05</v>
      </c>
      <c r="R46" s="243">
        <v>0.05</v>
      </c>
      <c r="S46" s="245">
        <v>1</v>
      </c>
      <c r="T46" s="243"/>
      <c r="U46" s="243"/>
      <c r="V46" s="245"/>
      <c r="W46" s="243"/>
      <c r="X46" s="243"/>
      <c r="Y46" s="243"/>
      <c r="Z46" s="243"/>
      <c r="AA46" s="243"/>
      <c r="AB46" s="245"/>
    </row>
    <row r="47" spans="1:28" ht="12.75" customHeight="1">
      <c r="B47" s="243"/>
      <c r="C47" s="243"/>
      <c r="D47" s="243" t="s">
        <v>344</v>
      </c>
      <c r="E47" s="243" t="s">
        <v>39</v>
      </c>
      <c r="F47" s="243"/>
      <c r="G47" s="244" t="s">
        <v>379</v>
      </c>
      <c r="H47" s="243"/>
      <c r="I47" s="243"/>
      <c r="J47" s="243"/>
      <c r="K47" s="243"/>
      <c r="L47" s="244"/>
      <c r="M47" s="243"/>
      <c r="N47" s="243"/>
      <c r="O47" s="243"/>
      <c r="P47" s="243">
        <v>0.05</v>
      </c>
      <c r="Q47" s="243">
        <v>0.05</v>
      </c>
      <c r="R47" s="243">
        <v>0.05</v>
      </c>
      <c r="S47" s="245">
        <v>1</v>
      </c>
      <c r="T47" s="243"/>
      <c r="U47" s="243"/>
      <c r="V47" s="245"/>
      <c r="W47" s="243"/>
      <c r="X47" s="243"/>
      <c r="Y47" s="243"/>
      <c r="Z47" s="243"/>
      <c r="AA47" s="243"/>
      <c r="AB47" s="245"/>
    </row>
    <row r="48" spans="1:28" ht="12.75" customHeight="1">
      <c r="B48" s="237" t="s">
        <v>360</v>
      </c>
      <c r="C48" s="237" t="s">
        <v>52</v>
      </c>
      <c r="D48" s="237" t="s">
        <v>344</v>
      </c>
      <c r="E48" s="237" t="s">
        <v>38</v>
      </c>
      <c r="F48" s="237" t="s">
        <v>33</v>
      </c>
      <c r="G48" s="241" t="s">
        <v>379</v>
      </c>
      <c r="H48" s="237">
        <v>0.41418581065027837</v>
      </c>
      <c r="I48" s="237" t="s">
        <v>34</v>
      </c>
      <c r="J48" s="237">
        <v>1.145554020241252</v>
      </c>
      <c r="K48" s="237" t="s">
        <v>34</v>
      </c>
      <c r="L48" s="241"/>
      <c r="M48" s="237"/>
      <c r="N48" s="237"/>
      <c r="O48" s="237"/>
      <c r="P48" s="237" t="s">
        <v>34</v>
      </c>
      <c r="Q48" s="237">
        <v>1</v>
      </c>
      <c r="R48" s="237">
        <v>1</v>
      </c>
      <c r="S48" s="242">
        <v>1</v>
      </c>
      <c r="T48" s="237"/>
      <c r="U48" s="237">
        <v>48.884643596472635</v>
      </c>
      <c r="V48" s="242">
        <v>20</v>
      </c>
      <c r="W48" s="237">
        <v>0.24550570060891244</v>
      </c>
      <c r="X48" s="237">
        <v>5.6830023289100096</v>
      </c>
      <c r="Y48" s="237">
        <f>3.6 * 8760 / 1000000</f>
        <v>3.1536000000000002E-2</v>
      </c>
      <c r="Z48" s="237">
        <v>0.95</v>
      </c>
      <c r="AA48" s="237">
        <v>1</v>
      </c>
      <c r="AB48" s="242">
        <v>2</v>
      </c>
    </row>
    <row r="49" spans="1:28" ht="12.75" customHeight="1">
      <c r="B49" s="237"/>
      <c r="C49" s="237"/>
      <c r="D49" s="237" t="s">
        <v>344</v>
      </c>
      <c r="E49" s="237"/>
      <c r="F49" s="237" t="s">
        <v>40</v>
      </c>
      <c r="G49" s="241" t="s">
        <v>379</v>
      </c>
      <c r="H49" s="237"/>
      <c r="I49" s="237"/>
      <c r="J49" s="237"/>
      <c r="K49" s="237"/>
      <c r="L49" s="241"/>
      <c r="M49" s="237"/>
      <c r="N49" s="237"/>
      <c r="O49" s="237"/>
      <c r="P49" s="237"/>
      <c r="Q49" s="237"/>
      <c r="R49" s="237"/>
      <c r="S49" s="242"/>
      <c r="T49" s="237">
        <v>56</v>
      </c>
      <c r="U49" s="237"/>
      <c r="V49" s="242"/>
      <c r="W49" s="237"/>
      <c r="X49" s="237"/>
      <c r="Y49" s="237"/>
      <c r="Z49" s="237"/>
      <c r="AA49" s="237"/>
      <c r="AB49" s="242"/>
    </row>
    <row r="50" spans="1:28" ht="12.75" customHeight="1">
      <c r="B50" s="243" t="s">
        <v>361</v>
      </c>
      <c r="C50" s="243" t="s">
        <v>362</v>
      </c>
      <c r="D50" s="243" t="s">
        <v>344</v>
      </c>
      <c r="E50" s="243" t="str">
        <f>+"ELC" &amp; SUBSTITUTE(MID(B50,3, 3), "ELC","C")</f>
        <v>ELCBGA</v>
      </c>
      <c r="F50" s="243" t="s">
        <v>33</v>
      </c>
      <c r="G50" s="244" t="s">
        <v>379</v>
      </c>
      <c r="H50" s="243">
        <v>0.35</v>
      </c>
      <c r="I50" s="243" t="s">
        <v>34</v>
      </c>
      <c r="J50" s="243">
        <v>1.1428571428571428</v>
      </c>
      <c r="K50" s="243" t="s">
        <v>34</v>
      </c>
      <c r="L50" s="244"/>
      <c r="M50" s="243"/>
      <c r="N50" s="243"/>
      <c r="O50" s="243"/>
      <c r="P50" s="243"/>
      <c r="Q50" s="243"/>
      <c r="R50" s="243"/>
      <c r="S50" s="245"/>
      <c r="T50" s="243"/>
      <c r="U50" s="243">
        <v>13.791249573447823</v>
      </c>
      <c r="V50" s="245">
        <v>20</v>
      </c>
      <c r="W50" s="243">
        <v>8.1835233536304147E-2</v>
      </c>
      <c r="X50" s="243">
        <v>11.452756890185416</v>
      </c>
      <c r="Y50" s="243">
        <f>3.6 * 8760 / 1000000</f>
        <v>3.1536000000000002E-2</v>
      </c>
      <c r="Z50" s="243">
        <v>0.97</v>
      </c>
      <c r="AA50" s="243">
        <v>1</v>
      </c>
      <c r="AB50" s="245">
        <v>2</v>
      </c>
    </row>
    <row r="51" spans="1:28" ht="12.75" customHeight="1">
      <c r="B51" s="243"/>
      <c r="C51" s="243"/>
      <c r="D51" s="243" t="s">
        <v>344</v>
      </c>
      <c r="E51" s="243"/>
      <c r="F51" s="243" t="s">
        <v>40</v>
      </c>
      <c r="G51" s="244" t="s">
        <v>379</v>
      </c>
      <c r="H51" s="243"/>
      <c r="I51" s="243"/>
      <c r="J51" s="243"/>
      <c r="K51" s="243"/>
      <c r="L51" s="244"/>
      <c r="M51" s="243"/>
      <c r="N51" s="243"/>
      <c r="O51" s="243"/>
      <c r="P51" s="243"/>
      <c r="Q51" s="243"/>
      <c r="R51" s="243"/>
      <c r="S51" s="245"/>
      <c r="T51" s="243">
        <v>15.761428083940368</v>
      </c>
      <c r="U51" s="243"/>
      <c r="V51" s="245"/>
      <c r="W51" s="243"/>
      <c r="X51" s="243"/>
      <c r="Y51" s="243"/>
      <c r="Z51" s="243"/>
      <c r="AA51" s="243"/>
      <c r="AB51" s="245"/>
    </row>
    <row r="52" spans="1:28" ht="12.75" customHeight="1">
      <c r="B52" s="237" t="s">
        <v>377</v>
      </c>
      <c r="C52" s="237" t="s">
        <v>117</v>
      </c>
      <c r="D52" s="237" t="s">
        <v>344</v>
      </c>
      <c r="E52" s="237" t="str">
        <f>+"ELC" &amp; SUBSTITUTE(MID(B52,3, 3), "ELC","C")</f>
        <v>ELCWCH</v>
      </c>
      <c r="F52" s="237" t="s">
        <v>40</v>
      </c>
      <c r="G52" s="241" t="s">
        <v>379</v>
      </c>
      <c r="H52" s="237">
        <v>1.2666666666666666</v>
      </c>
      <c r="I52" s="237"/>
      <c r="J52" s="237"/>
      <c r="K52" s="237"/>
      <c r="L52" s="241"/>
      <c r="M52" s="237"/>
      <c r="N52" s="237"/>
      <c r="O52" s="237"/>
      <c r="P52" s="237"/>
      <c r="Q52" s="237"/>
      <c r="R52" s="237"/>
      <c r="S52" s="242"/>
      <c r="T52" s="237">
        <v>38</v>
      </c>
      <c r="U52" s="237">
        <v>38</v>
      </c>
      <c r="V52" s="242">
        <v>20</v>
      </c>
      <c r="W52" s="237">
        <v>0</v>
      </c>
      <c r="X52" s="237">
        <v>6.1376425152228116</v>
      </c>
      <c r="Y52" s="237">
        <f>3.6 * 8760 / 1000000</f>
        <v>3.1536000000000002E-2</v>
      </c>
      <c r="Z52" s="237">
        <v>0.97</v>
      </c>
      <c r="AA52" s="237">
        <v>1</v>
      </c>
      <c r="AB52" s="242">
        <v>2</v>
      </c>
    </row>
    <row r="53" spans="1:28" ht="12.75" customHeight="1">
      <c r="B53" s="243" t="s">
        <v>363</v>
      </c>
      <c r="C53" s="243" t="s">
        <v>55</v>
      </c>
      <c r="D53" s="243" t="s">
        <v>344</v>
      </c>
      <c r="E53" s="243" t="s">
        <v>36</v>
      </c>
      <c r="F53" s="243" t="s">
        <v>40</v>
      </c>
      <c r="G53" s="244" t="s">
        <v>379</v>
      </c>
      <c r="H53" s="243">
        <v>1</v>
      </c>
      <c r="I53" s="243"/>
      <c r="J53" s="243"/>
      <c r="K53" s="243"/>
      <c r="L53" s="244"/>
      <c r="M53" s="243"/>
      <c r="N53" s="243"/>
      <c r="O53" s="243"/>
      <c r="P53" s="243">
        <v>0.11</v>
      </c>
      <c r="Q53" s="243">
        <v>0.11</v>
      </c>
      <c r="R53" s="243">
        <v>0.11</v>
      </c>
      <c r="S53" s="245">
        <v>1</v>
      </c>
      <c r="T53" s="243">
        <v>47.413447567289381</v>
      </c>
      <c r="U53" s="243">
        <v>47.413447567289381</v>
      </c>
      <c r="V53" s="245">
        <v>20</v>
      </c>
      <c r="W53" s="243">
        <v>0</v>
      </c>
      <c r="X53" s="243">
        <v>6.1376425152228107</v>
      </c>
      <c r="Y53" s="243">
        <f>3.6 * 8760 / 1000000</f>
        <v>3.1536000000000002E-2</v>
      </c>
      <c r="Z53" s="243">
        <v>0.97</v>
      </c>
      <c r="AA53" s="243">
        <v>1</v>
      </c>
      <c r="AB53" s="245">
        <v>2</v>
      </c>
    </row>
    <row r="54" spans="1:28" ht="12.75" customHeight="1">
      <c r="B54" s="243"/>
      <c r="C54" s="243"/>
      <c r="D54" s="243" t="s">
        <v>344</v>
      </c>
      <c r="E54" s="243" t="s">
        <v>41</v>
      </c>
      <c r="F54" s="243"/>
      <c r="G54" s="244" t="s">
        <v>379</v>
      </c>
      <c r="H54" s="243"/>
      <c r="I54" s="243"/>
      <c r="J54" s="243"/>
      <c r="K54" s="243"/>
      <c r="L54" s="244"/>
      <c r="M54" s="243"/>
      <c r="N54" s="243"/>
      <c r="O54" s="243"/>
      <c r="P54" s="243">
        <v>0.51</v>
      </c>
      <c r="Q54" s="243">
        <v>0.51</v>
      </c>
      <c r="R54" s="243">
        <v>0.51</v>
      </c>
      <c r="S54" s="245">
        <v>1</v>
      </c>
      <c r="T54" s="243"/>
      <c r="U54" s="243"/>
      <c r="V54" s="245"/>
      <c r="W54" s="243"/>
      <c r="X54" s="243"/>
      <c r="Y54" s="243"/>
      <c r="Z54" s="243"/>
      <c r="AA54" s="243"/>
      <c r="AB54" s="245"/>
    </row>
    <row r="55" spans="1:28" ht="12.75" customHeight="1">
      <c r="B55" s="243"/>
      <c r="C55" s="243"/>
      <c r="D55" s="243" t="s">
        <v>344</v>
      </c>
      <c r="E55" s="243" t="s">
        <v>37</v>
      </c>
      <c r="F55" s="243"/>
      <c r="G55" s="244" t="s">
        <v>379</v>
      </c>
      <c r="H55" s="243"/>
      <c r="I55" s="243"/>
      <c r="J55" s="243"/>
      <c r="K55" s="243"/>
      <c r="L55" s="244"/>
      <c r="M55" s="243"/>
      <c r="N55" s="243"/>
      <c r="O55" s="243"/>
      <c r="P55" s="243">
        <v>0.41</v>
      </c>
      <c r="Q55" s="243">
        <v>0.41</v>
      </c>
      <c r="R55" s="243">
        <v>0.41</v>
      </c>
      <c r="S55" s="245">
        <v>1</v>
      </c>
      <c r="T55" s="243"/>
      <c r="U55" s="243"/>
      <c r="V55" s="245"/>
      <c r="W55" s="243"/>
      <c r="X55" s="243"/>
      <c r="Y55" s="243"/>
      <c r="Z55" s="243"/>
      <c r="AA55" s="243"/>
      <c r="AB55" s="245"/>
    </row>
    <row r="58" spans="1:28" s="236" customFormat="1" ht="12.75" customHeight="1">
      <c r="F58" s="247" t="s">
        <v>1</v>
      </c>
    </row>
    <row r="59" spans="1:28" s="248" customFormat="1" ht="12.75" customHeight="1">
      <c r="A59" s="236"/>
      <c r="B59" s="249" t="s">
        <v>4</v>
      </c>
      <c r="C59" s="249" t="s">
        <v>5</v>
      </c>
      <c r="D59" s="249" t="s">
        <v>6</v>
      </c>
      <c r="E59" s="250" t="s">
        <v>7</v>
      </c>
      <c r="F59" s="250" t="s">
        <v>350</v>
      </c>
      <c r="G59" s="252" t="s">
        <v>8</v>
      </c>
      <c r="H59" s="252" t="s">
        <v>9</v>
      </c>
      <c r="I59" s="252" t="s">
        <v>10</v>
      </c>
      <c r="J59" s="252" t="s">
        <v>11</v>
      </c>
      <c r="K59" s="253" t="s">
        <v>12</v>
      </c>
      <c r="L59" s="252" t="s">
        <v>16</v>
      </c>
      <c r="M59" s="252" t="s">
        <v>17</v>
      </c>
      <c r="N59" s="255" t="s">
        <v>19</v>
      </c>
      <c r="O59" s="252" t="s">
        <v>380</v>
      </c>
      <c r="P59" s="250" t="s">
        <v>45</v>
      </c>
      <c r="Q59" s="256" t="s">
        <v>21</v>
      </c>
      <c r="R59" s="256" t="s">
        <v>22</v>
      </c>
      <c r="S59" s="256" t="s">
        <v>23</v>
      </c>
      <c r="T59" s="256" t="s">
        <v>24</v>
      </c>
      <c r="U59" s="256" t="s">
        <v>25</v>
      </c>
      <c r="V59" s="252" t="s">
        <v>46</v>
      </c>
      <c r="X59" s="256" t="s">
        <v>325</v>
      </c>
    </row>
    <row r="60" spans="1:28" s="257" customFormat="1" ht="39" thickBot="1">
      <c r="A60" s="236"/>
      <c r="B60" s="258" t="s">
        <v>26</v>
      </c>
      <c r="C60" s="259"/>
      <c r="D60" s="259"/>
      <c r="E60" s="260"/>
      <c r="F60" s="260"/>
      <c r="G60" s="262"/>
      <c r="H60" s="262"/>
      <c r="I60" s="262"/>
      <c r="J60" s="262"/>
      <c r="K60" s="263"/>
      <c r="L60" s="259"/>
      <c r="M60" s="259"/>
      <c r="N60" s="260"/>
      <c r="O60" s="259" t="s">
        <v>352</v>
      </c>
      <c r="P60" s="260"/>
      <c r="Q60" s="262"/>
      <c r="R60" s="259"/>
      <c r="S60" s="259"/>
      <c r="T60" s="259"/>
      <c r="U60" s="259"/>
      <c r="V60" s="259"/>
      <c r="X60" s="257" t="s">
        <v>326</v>
      </c>
    </row>
    <row r="61" spans="1:28" s="236" customFormat="1" ht="12.75" customHeight="1" thickBot="1">
      <c r="B61" s="265" t="s">
        <v>29</v>
      </c>
      <c r="C61" s="266"/>
      <c r="D61" s="266"/>
      <c r="E61" s="272"/>
      <c r="F61" s="272"/>
      <c r="G61" s="269"/>
      <c r="H61" s="269"/>
      <c r="I61" s="269"/>
      <c r="J61" s="269"/>
      <c r="K61" s="279"/>
      <c r="L61" s="266"/>
      <c r="M61" s="266"/>
      <c r="N61" s="272"/>
      <c r="O61" s="266" t="s">
        <v>30</v>
      </c>
      <c r="P61" s="280" t="s">
        <v>47</v>
      </c>
      <c r="Q61" s="265" t="s">
        <v>2</v>
      </c>
      <c r="R61" s="265" t="s">
        <v>3</v>
      </c>
      <c r="S61" s="265" t="s">
        <v>32</v>
      </c>
      <c r="T61" s="265" t="s">
        <v>32</v>
      </c>
      <c r="U61" s="265" t="s">
        <v>32</v>
      </c>
      <c r="V61" s="266"/>
      <c r="X61" s="281" t="s">
        <v>343</v>
      </c>
      <c r="Y61" s="281" t="s">
        <v>344</v>
      </c>
    </row>
    <row r="62" spans="1:28" s="236" customFormat="1" ht="12.75" customHeight="1">
      <c r="B62" s="237" t="str">
        <f>ELC_ProcC!C31</f>
        <v>ERWINWOF3P</v>
      </c>
      <c r="C62" s="237" t="str">
        <f>ELC_ProcC!D31</f>
        <v>Renewables, power only: Wind turbine (Near Shore) - Wind - New 2020</v>
      </c>
      <c r="D62" s="237" t="s">
        <v>43</v>
      </c>
      <c r="E62" s="242" t="s">
        <v>33</v>
      </c>
      <c r="F62" s="242" t="s">
        <v>351</v>
      </c>
      <c r="G62" s="237">
        <v>1</v>
      </c>
      <c r="H62" s="237"/>
      <c r="I62" s="237" t="s">
        <v>34</v>
      </c>
      <c r="J62" s="237" t="s">
        <v>34</v>
      </c>
      <c r="K62" s="242" t="s">
        <v>34</v>
      </c>
      <c r="L62" s="237"/>
      <c r="M62" s="237"/>
      <c r="N62" s="242"/>
      <c r="O62" s="282"/>
      <c r="P62" s="242">
        <v>25</v>
      </c>
      <c r="Q62" s="283">
        <v>0.50496246926932964</v>
      </c>
      <c r="R62" s="283">
        <v>3.7239120160742436</v>
      </c>
      <c r="S62" s="237">
        <v>3.1536000000000002E-2</v>
      </c>
      <c r="U62" s="237">
        <v>0.3</v>
      </c>
      <c r="V62" s="237">
        <v>2</v>
      </c>
      <c r="X62" s="237">
        <v>0.47776086578432553</v>
      </c>
      <c r="Y62" s="243">
        <v>0.51206115709584876</v>
      </c>
    </row>
    <row r="63" spans="1:28" s="236" customFormat="1" ht="12.75" customHeight="1">
      <c r="B63" s="237" t="str">
        <f>ELC_ProcC!C32</f>
        <v>ERWINWOF5P</v>
      </c>
      <c r="C63" s="237" t="str">
        <f>ELC_ProcC!D32</f>
        <v>Renewables, power only: Wind turbine (offshore) - Wind - New 2020</v>
      </c>
      <c r="D63" s="237" t="s">
        <v>43</v>
      </c>
      <c r="E63" s="242" t="s">
        <v>33</v>
      </c>
      <c r="F63" s="242" t="s">
        <v>351</v>
      </c>
      <c r="G63" s="237">
        <v>1</v>
      </c>
      <c r="H63" s="237"/>
      <c r="I63" s="237" t="s">
        <v>34</v>
      </c>
      <c r="J63" s="237" t="s">
        <v>34</v>
      </c>
      <c r="K63" s="242" t="s">
        <v>34</v>
      </c>
      <c r="L63" s="237"/>
      <c r="M63" s="237"/>
      <c r="N63" s="242"/>
      <c r="O63" s="282"/>
      <c r="P63" s="242">
        <v>25</v>
      </c>
      <c r="Q63" s="283">
        <v>0.50496246926932964</v>
      </c>
      <c r="R63" s="283">
        <v>3.7239120160742436</v>
      </c>
      <c r="S63" s="237">
        <v>3.1536000000000002E-2</v>
      </c>
      <c r="U63" s="237">
        <v>0.3</v>
      </c>
      <c r="V63" s="237">
        <v>2</v>
      </c>
      <c r="X63" s="237">
        <v>0.47776086578432553</v>
      </c>
      <c r="Y63" s="243">
        <v>0.51206115709584876</v>
      </c>
    </row>
    <row r="64" spans="1:28" s="236" customFormat="1" ht="12.75" customHeight="1">
      <c r="B64" s="237" t="str">
        <f>ELC_ProcC!C33</f>
        <v>EHSOLSOL3P</v>
      </c>
      <c r="C64" s="237" t="str">
        <f>ELC_ProcC!D33</f>
        <v>Heat only: Solar heating (only decentralised) - Solar - New 2020</v>
      </c>
      <c r="D64" s="284" t="s">
        <v>44</v>
      </c>
      <c r="E64" s="285" t="s">
        <v>40</v>
      </c>
      <c r="F64" s="285" t="s">
        <v>351</v>
      </c>
      <c r="G64" s="284">
        <v>1</v>
      </c>
      <c r="H64" s="284"/>
      <c r="I64" s="284"/>
      <c r="J64" s="284"/>
      <c r="K64" s="285"/>
      <c r="L64" s="284"/>
      <c r="M64" s="284"/>
      <c r="N64" s="285"/>
      <c r="P64" s="285">
        <v>20</v>
      </c>
      <c r="Q64" s="284"/>
      <c r="R64" s="284">
        <v>1.248605793624894</v>
      </c>
      <c r="S64" s="284">
        <v>3.1536000000000002E-2</v>
      </c>
      <c r="T64" s="286"/>
      <c r="U64" s="284">
        <v>0.1</v>
      </c>
      <c r="V64" s="284">
        <v>2</v>
      </c>
      <c r="X64" s="237">
        <v>8.5616438356164393E-2</v>
      </c>
      <c r="Y64" s="284">
        <v>8.5616438356164393E-2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tabColor rgb="FF92D050"/>
  </sheetPr>
  <dimension ref="B1:I33"/>
  <sheetViews>
    <sheetView showGridLines="0" workbookViewId="0">
      <pane ySplit="10" topLeftCell="A11" activePane="bottomLeft" state="frozen"/>
      <selection activeCell="D25" sqref="D25"/>
      <selection pane="bottomLeft" activeCell="D36" sqref="D36"/>
    </sheetView>
  </sheetViews>
  <sheetFormatPr defaultColWidth="9.140625" defaultRowHeight="12.75" customHeight="1"/>
  <cols>
    <col min="1" max="1" width="2.7109375" style="3" customWidth="1"/>
    <col min="2" max="2" width="12.5703125" style="3" customWidth="1"/>
    <col min="3" max="3" width="17.28515625" style="3" bestFit="1" customWidth="1"/>
    <col min="4" max="4" width="57.42578125" style="3" bestFit="1" customWidth="1"/>
    <col min="5" max="5" width="6.5703125" style="3" bestFit="1" customWidth="1"/>
    <col min="6" max="6" width="7.28515625" style="3" bestFit="1" customWidth="1"/>
    <col min="7" max="7" width="14.140625" style="3" bestFit="1" customWidth="1"/>
    <col min="8" max="8" width="15.140625" style="3" bestFit="1" customWidth="1"/>
    <col min="9" max="9" width="7.28515625" style="3" bestFit="1" customWidth="1"/>
    <col min="10" max="16384" width="9.140625" style="3"/>
  </cols>
  <sheetData>
    <row r="1" spans="2:9" ht="12.75" customHeight="1">
      <c r="B1" s="16"/>
      <c r="C1" s="15"/>
      <c r="D1" s="15"/>
      <c r="E1" s="15"/>
      <c r="F1" s="15"/>
      <c r="G1" s="15"/>
      <c r="H1" s="15"/>
      <c r="I1" s="15"/>
    </row>
    <row r="2" spans="2:9" ht="12.75" customHeight="1">
      <c r="B2" s="18"/>
      <c r="C2" s="18"/>
      <c r="D2" s="18"/>
      <c r="E2" s="18"/>
      <c r="F2" s="18"/>
      <c r="G2" s="18"/>
      <c r="H2" s="15"/>
      <c r="I2" s="15"/>
    </row>
    <row r="3" spans="2:9" ht="12.75" customHeight="1">
      <c r="B3" s="15"/>
      <c r="C3" s="15"/>
      <c r="D3" s="15"/>
      <c r="E3" s="15"/>
      <c r="F3" s="15"/>
      <c r="G3" s="15"/>
      <c r="H3" s="15"/>
      <c r="I3" s="15"/>
    </row>
    <row r="4" spans="2:9" ht="12.75" customHeight="1">
      <c r="B4" s="4" t="s">
        <v>57</v>
      </c>
      <c r="C4" s="15"/>
      <c r="D4" s="15"/>
      <c r="E4" s="15"/>
      <c r="F4" s="15"/>
      <c r="G4" s="21"/>
      <c r="H4" s="21"/>
      <c r="I4" s="21"/>
    </row>
    <row r="5" spans="2:9" ht="12.75" customHeight="1">
      <c r="B5" s="15"/>
      <c r="C5" s="15"/>
      <c r="D5" s="15"/>
      <c r="E5" s="15"/>
      <c r="F5" s="15"/>
      <c r="G5" s="21"/>
      <c r="H5" s="15"/>
      <c r="I5" s="15"/>
    </row>
    <row r="6" spans="2:9" ht="12.75" customHeight="1">
      <c r="B6" s="15"/>
      <c r="C6" s="15"/>
      <c r="D6" s="15"/>
      <c r="E6" s="15"/>
      <c r="F6" s="15"/>
      <c r="G6" s="21"/>
      <c r="H6" s="15"/>
      <c r="I6" s="15"/>
    </row>
    <row r="7" spans="2:9" ht="12.75" customHeight="1">
      <c r="B7" s="15"/>
      <c r="C7" s="15"/>
      <c r="D7" s="15"/>
      <c r="E7" s="15"/>
      <c r="F7" s="15"/>
      <c r="G7" s="21"/>
      <c r="H7" s="15"/>
      <c r="I7" s="15"/>
    </row>
    <row r="8" spans="2:9" ht="12.75" customHeight="1">
      <c r="B8" s="203" t="s">
        <v>58</v>
      </c>
      <c r="C8" s="204"/>
      <c r="D8" s="204"/>
      <c r="E8" s="204"/>
      <c r="F8" s="204"/>
      <c r="G8" s="204"/>
      <c r="H8" s="204"/>
      <c r="I8" s="204"/>
    </row>
    <row r="9" spans="2:9" ht="12.75" customHeight="1">
      <c r="B9" s="205" t="s">
        <v>59</v>
      </c>
      <c r="C9" s="205" t="s">
        <v>4</v>
      </c>
      <c r="D9" s="205" t="s">
        <v>60</v>
      </c>
      <c r="E9" s="205" t="s">
        <v>61</v>
      </c>
      <c r="F9" s="205" t="s">
        <v>62</v>
      </c>
      <c r="G9" s="205" t="s">
        <v>63</v>
      </c>
      <c r="H9" s="205" t="s">
        <v>64</v>
      </c>
      <c r="I9" s="205" t="s">
        <v>65</v>
      </c>
    </row>
    <row r="10" spans="2:9" ht="39" thickBot="1">
      <c r="B10" s="206" t="s">
        <v>66</v>
      </c>
      <c r="C10" s="206" t="s">
        <v>67</v>
      </c>
      <c r="D10" s="206" t="s">
        <v>68</v>
      </c>
      <c r="E10" s="206" t="s">
        <v>69</v>
      </c>
      <c r="F10" s="206" t="s">
        <v>70</v>
      </c>
      <c r="G10" s="206" t="s">
        <v>71</v>
      </c>
      <c r="H10" s="206" t="s">
        <v>72</v>
      </c>
      <c r="I10" s="206" t="s">
        <v>73</v>
      </c>
    </row>
    <row r="11" spans="2:9">
      <c r="B11" s="275" t="s">
        <v>76</v>
      </c>
      <c r="C11" s="275" t="s">
        <v>355</v>
      </c>
      <c r="D11" s="275" t="s">
        <v>49</v>
      </c>
      <c r="E11" s="275" t="s">
        <v>74</v>
      </c>
      <c r="F11" s="275" t="s">
        <v>31</v>
      </c>
      <c r="G11" s="275" t="str">
        <f>+IF(ELC_ProcC!B11="HPL","DAYNITE","")</f>
        <v/>
      </c>
      <c r="H11" s="275"/>
      <c r="I11" s="275"/>
    </row>
    <row r="12" spans="2:9">
      <c r="B12" s="275" t="s">
        <v>76</v>
      </c>
      <c r="C12" s="275" t="s">
        <v>356</v>
      </c>
      <c r="D12" s="275" t="s">
        <v>113</v>
      </c>
      <c r="E12" s="275" t="s">
        <v>74</v>
      </c>
      <c r="F12" s="275" t="s">
        <v>31</v>
      </c>
      <c r="G12" s="275" t="str">
        <f>+IF(ELC_ProcC!B12="HPL","DAYNITE","")</f>
        <v/>
      </c>
      <c r="H12" s="275"/>
      <c r="I12" s="275"/>
    </row>
    <row r="13" spans="2:9" ht="12.75" customHeight="1">
      <c r="B13" s="275" t="s">
        <v>76</v>
      </c>
      <c r="C13" s="275" t="s">
        <v>357</v>
      </c>
      <c r="D13" s="275" t="s">
        <v>50</v>
      </c>
      <c r="E13" s="275" t="s">
        <v>74</v>
      </c>
      <c r="F13" s="275" t="s">
        <v>31</v>
      </c>
      <c r="G13" s="275" t="str">
        <f>+IF(ELC_ProcC!B13="HPL","DAYNITE","")</f>
        <v/>
      </c>
      <c r="H13" s="275"/>
      <c r="I13" s="275"/>
    </row>
    <row r="14" spans="2:9" ht="12.75" customHeight="1">
      <c r="B14" s="275" t="s">
        <v>76</v>
      </c>
      <c r="C14" s="275" t="s">
        <v>358</v>
      </c>
      <c r="D14" s="275" t="s">
        <v>115</v>
      </c>
      <c r="E14" s="275" t="s">
        <v>74</v>
      </c>
      <c r="F14" s="275" t="s">
        <v>31</v>
      </c>
      <c r="G14" s="275" t="str">
        <f>+IF(ELC_ProcC!B14="HPL","DAYNITE","")</f>
        <v/>
      </c>
      <c r="H14" s="275"/>
      <c r="I14" s="275"/>
    </row>
    <row r="15" spans="2:9" ht="12.75" customHeight="1">
      <c r="B15" s="275" t="s">
        <v>76</v>
      </c>
      <c r="C15" s="275" t="s">
        <v>359</v>
      </c>
      <c r="D15" s="275" t="s">
        <v>51</v>
      </c>
      <c r="E15" s="275" t="s">
        <v>74</v>
      </c>
      <c r="F15" s="275" t="s">
        <v>31</v>
      </c>
      <c r="G15" s="275" t="str">
        <f>+IF(ELC_ProcC!B15="HPL","DAYNITE","")</f>
        <v/>
      </c>
      <c r="H15" s="275"/>
      <c r="I15" s="275"/>
    </row>
    <row r="16" spans="2:9" ht="12.75" customHeight="1">
      <c r="B16" s="275" t="s">
        <v>76</v>
      </c>
      <c r="C16" s="275" t="s">
        <v>360</v>
      </c>
      <c r="D16" s="275" t="s">
        <v>52</v>
      </c>
      <c r="E16" s="275" t="s">
        <v>74</v>
      </c>
      <c r="F16" s="275" t="s">
        <v>31</v>
      </c>
      <c r="G16" s="275" t="str">
        <f>+IF(ELC_ProcC!B16="HPL","DAYNITE","")</f>
        <v/>
      </c>
      <c r="H16" s="275"/>
      <c r="I16" s="275"/>
    </row>
    <row r="17" spans="2:9" ht="12.75" customHeight="1">
      <c r="B17" s="275" t="s">
        <v>76</v>
      </c>
      <c r="C17" s="275" t="s">
        <v>361</v>
      </c>
      <c r="D17" s="275" t="s">
        <v>362</v>
      </c>
      <c r="E17" s="275" t="s">
        <v>74</v>
      </c>
      <c r="F17" s="275" t="s">
        <v>31</v>
      </c>
      <c r="G17" s="275" t="str">
        <f>+IF(ELC_ProcC!B17="HPL","DAYNITE","")</f>
        <v/>
      </c>
      <c r="H17" s="275"/>
      <c r="I17" s="275"/>
    </row>
    <row r="18" spans="2:9" ht="12.75" customHeight="1">
      <c r="B18" s="275" t="s">
        <v>77</v>
      </c>
      <c r="C18" s="275" t="s">
        <v>363</v>
      </c>
      <c r="D18" s="275" t="s">
        <v>55</v>
      </c>
      <c r="E18" s="275" t="s">
        <v>74</v>
      </c>
      <c r="F18" s="275" t="s">
        <v>31</v>
      </c>
      <c r="G18" s="275" t="str">
        <f>+IF(ELC_ProcC!B18="HPL","DAYNITE","")</f>
        <v>DAYNITE</v>
      </c>
      <c r="H18" s="275"/>
      <c r="I18" s="275"/>
    </row>
    <row r="19" spans="2:9" ht="12.75" customHeight="1">
      <c r="B19" s="275" t="s">
        <v>77</v>
      </c>
      <c r="C19" s="275" t="s">
        <v>364</v>
      </c>
      <c r="D19" s="275" t="s">
        <v>365</v>
      </c>
      <c r="E19" s="275" t="s">
        <v>74</v>
      </c>
      <c r="F19" s="275" t="s">
        <v>31</v>
      </c>
      <c r="G19" s="275" t="str">
        <f>+IF(ELC_ProcC!B19="HPL","DAYNITE","")</f>
        <v>DAYNITE</v>
      </c>
      <c r="H19" s="275"/>
      <c r="I19" s="275"/>
    </row>
    <row r="20" spans="2:9" ht="12.75" customHeight="1">
      <c r="B20" s="275" t="s">
        <v>77</v>
      </c>
      <c r="C20" s="275" t="s">
        <v>367</v>
      </c>
      <c r="D20" s="275" t="s">
        <v>56</v>
      </c>
      <c r="E20" s="275" t="s">
        <v>74</v>
      </c>
      <c r="F20" s="275" t="s">
        <v>31</v>
      </c>
      <c r="G20" s="275" t="str">
        <f>+IF(ELC_ProcC!B20="HPL","DAYNITE","")</f>
        <v>DAYNITE</v>
      </c>
      <c r="H20" s="275"/>
      <c r="I20" s="275"/>
    </row>
    <row r="21" spans="2:9" ht="12.75" customHeight="1">
      <c r="B21" s="275" t="s">
        <v>76</v>
      </c>
      <c r="C21" s="275" t="s">
        <v>356</v>
      </c>
      <c r="D21" s="275" t="s">
        <v>113</v>
      </c>
      <c r="E21" s="275" t="s">
        <v>74</v>
      </c>
      <c r="F21" s="275" t="s">
        <v>31</v>
      </c>
      <c r="G21" s="275" t="str">
        <f>+IF(ELC_ProcC!B21="HPL","DAYNITE","")</f>
        <v/>
      </c>
      <c r="H21" s="275"/>
      <c r="I21" s="275"/>
    </row>
    <row r="22" spans="2:9" ht="12.75" customHeight="1">
      <c r="B22" s="275" t="s">
        <v>76</v>
      </c>
      <c r="C22" s="275" t="s">
        <v>373</v>
      </c>
      <c r="D22" s="275" t="s">
        <v>114</v>
      </c>
      <c r="E22" s="275" t="s">
        <v>74</v>
      </c>
      <c r="F22" s="275" t="s">
        <v>31</v>
      </c>
      <c r="G22" s="275" t="str">
        <f>+IF(ELC_ProcC!B22="HPL","DAYNITE","")</f>
        <v/>
      </c>
      <c r="H22" s="275"/>
      <c r="I22" s="275"/>
    </row>
    <row r="23" spans="2:9" ht="12.75" customHeight="1">
      <c r="B23" s="275" t="s">
        <v>76</v>
      </c>
      <c r="C23" s="275" t="s">
        <v>357</v>
      </c>
      <c r="D23" s="275" t="s">
        <v>50</v>
      </c>
      <c r="E23" s="275" t="s">
        <v>74</v>
      </c>
      <c r="F23" s="275" t="s">
        <v>31</v>
      </c>
      <c r="G23" s="275" t="str">
        <f>+IF(ELC_ProcC!B23="HPL","DAYNITE","")</f>
        <v/>
      </c>
      <c r="H23" s="275"/>
      <c r="I23" s="275"/>
    </row>
    <row r="24" spans="2:9" ht="12.75" customHeight="1">
      <c r="B24" s="275" t="s">
        <v>76</v>
      </c>
      <c r="C24" s="275" t="s">
        <v>358</v>
      </c>
      <c r="D24" s="275" t="s">
        <v>115</v>
      </c>
      <c r="E24" s="275" t="s">
        <v>74</v>
      </c>
      <c r="F24" s="275" t="s">
        <v>31</v>
      </c>
      <c r="G24" s="275" t="str">
        <f>+IF(ELC_ProcC!B24="HPL","DAYNITE","")</f>
        <v/>
      </c>
      <c r="H24" s="275"/>
      <c r="I24" s="275"/>
    </row>
    <row r="25" spans="2:9" ht="12.75" customHeight="1">
      <c r="B25" s="275" t="s">
        <v>76</v>
      </c>
      <c r="C25" s="275" t="s">
        <v>374</v>
      </c>
      <c r="D25" s="275" t="s">
        <v>375</v>
      </c>
      <c r="E25" s="275" t="s">
        <v>74</v>
      </c>
      <c r="F25" s="275" t="s">
        <v>31</v>
      </c>
      <c r="G25" s="275" t="str">
        <f>+IF(ELC_ProcC!B25="HPL","DAYNITE","")</f>
        <v/>
      </c>
      <c r="H25" s="275"/>
      <c r="I25" s="275"/>
    </row>
    <row r="26" spans="2:9" ht="12.75" customHeight="1">
      <c r="B26" s="275" t="s">
        <v>76</v>
      </c>
      <c r="C26" s="275" t="s">
        <v>376</v>
      </c>
      <c r="D26" s="275" t="s">
        <v>116</v>
      </c>
      <c r="E26" s="275" t="s">
        <v>74</v>
      </c>
      <c r="F26" s="275" t="s">
        <v>31</v>
      </c>
      <c r="G26" s="275" t="str">
        <f>+IF(ELC_ProcC!B26="HPL","DAYNITE","")</f>
        <v/>
      </c>
      <c r="H26" s="275"/>
      <c r="I26" s="275"/>
    </row>
    <row r="27" spans="2:9" ht="12.75" customHeight="1">
      <c r="B27" s="275" t="s">
        <v>76</v>
      </c>
      <c r="C27" s="275" t="s">
        <v>360</v>
      </c>
      <c r="D27" s="275" t="s">
        <v>52</v>
      </c>
      <c r="E27" s="275" t="s">
        <v>74</v>
      </c>
      <c r="F27" s="275" t="s">
        <v>31</v>
      </c>
      <c r="G27" s="275" t="str">
        <f>+IF(ELC_ProcC!B27="HPL","DAYNITE","")</f>
        <v/>
      </c>
      <c r="H27" s="275"/>
      <c r="I27" s="275"/>
    </row>
    <row r="28" spans="2:9" ht="12.75" customHeight="1">
      <c r="B28" s="275" t="s">
        <v>76</v>
      </c>
      <c r="C28" s="275" t="s">
        <v>361</v>
      </c>
      <c r="D28" s="275" t="s">
        <v>362</v>
      </c>
      <c r="E28" s="275" t="s">
        <v>74</v>
      </c>
      <c r="F28" s="275" t="s">
        <v>31</v>
      </c>
      <c r="G28" s="275" t="str">
        <f>+IF(ELC_ProcC!B28="HPL","DAYNITE","")</f>
        <v/>
      </c>
      <c r="H28" s="275"/>
      <c r="I28" s="275"/>
    </row>
    <row r="29" spans="2:9" ht="12.75" customHeight="1">
      <c r="B29" s="275" t="s">
        <v>77</v>
      </c>
      <c r="C29" s="275" t="s">
        <v>377</v>
      </c>
      <c r="D29" s="275" t="s">
        <v>117</v>
      </c>
      <c r="E29" s="275" t="s">
        <v>74</v>
      </c>
      <c r="F29" s="275" t="s">
        <v>31</v>
      </c>
      <c r="G29" s="275" t="str">
        <f>+IF(ELC_ProcC!B29="HPL","DAYNITE","")</f>
        <v>DAYNITE</v>
      </c>
      <c r="H29" s="275"/>
      <c r="I29" s="275"/>
    </row>
    <row r="30" spans="2:9" ht="12.75" customHeight="1">
      <c r="B30" s="275" t="s">
        <v>77</v>
      </c>
      <c r="C30" s="275" t="s">
        <v>363</v>
      </c>
      <c r="D30" s="275" t="s">
        <v>55</v>
      </c>
      <c r="E30" s="275" t="s">
        <v>74</v>
      </c>
      <c r="F30" s="275" t="s">
        <v>31</v>
      </c>
      <c r="G30" s="275" t="str">
        <f>+IF(ELC_ProcC!B30="HPL","DAYNITE","")</f>
        <v>DAYNITE</v>
      </c>
      <c r="H30" s="275"/>
      <c r="I30" s="275"/>
    </row>
    <row r="31" spans="2:9" ht="12.75" customHeight="1">
      <c r="B31" s="275" t="s">
        <v>75</v>
      </c>
      <c r="C31" s="237" t="s">
        <v>345</v>
      </c>
      <c r="D31" s="275" t="s">
        <v>382</v>
      </c>
      <c r="E31" s="275" t="s">
        <v>74</v>
      </c>
      <c r="F31" s="275" t="s">
        <v>31</v>
      </c>
      <c r="G31" s="275" t="str">
        <f>+IF(ELC_ProcC!B31="HPL","DAYNITE","")</f>
        <v/>
      </c>
    </row>
    <row r="32" spans="2:9" ht="12.75" customHeight="1">
      <c r="B32" s="275" t="s">
        <v>75</v>
      </c>
      <c r="C32" s="237" t="s">
        <v>381</v>
      </c>
      <c r="D32" s="275" t="s">
        <v>53</v>
      </c>
      <c r="E32" s="275" t="s">
        <v>74</v>
      </c>
      <c r="F32" s="275" t="s">
        <v>31</v>
      </c>
      <c r="G32" s="275" t="str">
        <f>+IF(ELC_ProcC!B32="HPL","DAYNITE","")</f>
        <v/>
      </c>
    </row>
    <row r="33" spans="2:7" ht="12.75" customHeight="1">
      <c r="B33" s="275" t="s">
        <v>77</v>
      </c>
      <c r="C33" s="284" t="s">
        <v>346</v>
      </c>
      <c r="D33" s="275" t="s">
        <v>366</v>
      </c>
      <c r="E33" s="275" t="s">
        <v>74</v>
      </c>
      <c r="F33" s="275" t="s">
        <v>31</v>
      </c>
      <c r="G33" s="275" t="str">
        <f>+IF(ELC_ProcC!B33="HPL","DAYNITE","")</f>
        <v>DAYNITE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4"/>
    <pageSetUpPr fitToPage="1"/>
  </sheetPr>
  <dimension ref="B2:AG351"/>
  <sheetViews>
    <sheetView showGridLines="0" topLeftCell="A64" zoomScale="85" zoomScaleNormal="85" workbookViewId="0">
      <selection activeCell="B94" sqref="B94"/>
    </sheetView>
  </sheetViews>
  <sheetFormatPr defaultColWidth="9.140625" defaultRowHeight="12.75" customHeight="1"/>
  <cols>
    <col min="1" max="1" width="2.140625" style="3" customWidth="1"/>
    <col min="2" max="2" width="45.85546875" style="3" bestFit="1" customWidth="1"/>
    <col min="3" max="3" width="14" style="3" bestFit="1" customWidth="1"/>
    <col min="4" max="4" width="4.140625" style="3" customWidth="1"/>
    <col min="5" max="5" width="15.42578125" style="3" bestFit="1" customWidth="1"/>
    <col min="6" max="6" width="12.5703125" style="3" bestFit="1" customWidth="1"/>
    <col min="7" max="9" width="9.140625" style="3"/>
    <col min="10" max="10" width="22.140625" style="3" customWidth="1"/>
    <col min="11" max="11" width="11.42578125" style="3" bestFit="1" customWidth="1"/>
    <col min="12" max="18" width="9.140625" style="3"/>
    <col min="19" max="19" width="9.140625" style="3" customWidth="1"/>
    <col min="20" max="26" width="9.140625" style="3"/>
    <col min="28" max="28" width="12.5703125" style="3" customWidth="1"/>
    <col min="29" max="29" width="5.140625" style="3" bestFit="1" customWidth="1"/>
    <col min="30" max="16384" width="9.140625" style="3"/>
  </cols>
  <sheetData>
    <row r="2" spans="2:33" ht="12.75" customHeight="1">
      <c r="B2" s="23"/>
      <c r="C2" s="24" t="s">
        <v>118</v>
      </c>
      <c r="D2" s="23"/>
      <c r="E2" s="23"/>
      <c r="F2" s="23"/>
      <c r="I2" s="25" t="s">
        <v>119</v>
      </c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4" spans="2:33" ht="12.75" customHeight="1">
      <c r="B4" s="26" t="s">
        <v>120</v>
      </c>
      <c r="C4" s="26" t="s">
        <v>121</v>
      </c>
      <c r="E4" s="26" t="s">
        <v>120</v>
      </c>
      <c r="F4" s="26" t="s">
        <v>121</v>
      </c>
      <c r="I4" s="27" t="s">
        <v>122</v>
      </c>
      <c r="J4" s="27"/>
      <c r="K4" s="27"/>
      <c r="L4" s="27"/>
      <c r="V4" s="27" t="s">
        <v>122</v>
      </c>
      <c r="Z4" s="27" t="s">
        <v>122</v>
      </c>
      <c r="AB4" s="26" t="s">
        <v>123</v>
      </c>
      <c r="AC4" s="26"/>
      <c r="AD4" s="26"/>
      <c r="AE4" s="26"/>
      <c r="AF4" s="26"/>
      <c r="AG4" s="26"/>
    </row>
    <row r="5" spans="2:33" ht="12.75" customHeight="1" thickBot="1">
      <c r="M5" s="26" t="s">
        <v>124</v>
      </c>
      <c r="N5" s="26"/>
      <c r="O5" s="26"/>
      <c r="P5" s="26"/>
      <c r="Q5" s="26"/>
      <c r="R5" s="26"/>
      <c r="S5" s="26" t="s">
        <v>124</v>
      </c>
      <c r="T5" s="26"/>
      <c r="U5" s="26"/>
      <c r="W5" s="26" t="s">
        <v>124</v>
      </c>
      <c r="X5" s="26"/>
      <c r="Y5" s="26"/>
    </row>
    <row r="6" spans="2:33" ht="12.75" customHeight="1" thickBot="1">
      <c r="I6" s="28" t="s">
        <v>125</v>
      </c>
      <c r="J6" s="29"/>
      <c r="AB6" s="3" t="s">
        <v>126</v>
      </c>
    </row>
    <row r="7" spans="2:33" ht="12.75" customHeight="1">
      <c r="B7" s="30"/>
      <c r="L7" s="9" t="s">
        <v>127</v>
      </c>
    </row>
    <row r="8" spans="2:33" ht="12.75" customHeight="1" thickBot="1">
      <c r="B8" s="30"/>
      <c r="L8" s="31" t="s">
        <v>78</v>
      </c>
    </row>
    <row r="9" spans="2:33" ht="12.75" customHeight="1" thickBot="1">
      <c r="B9" s="30"/>
      <c r="L9" s="32" t="s">
        <v>128</v>
      </c>
      <c r="M9" s="33" t="s">
        <v>129</v>
      </c>
      <c r="N9" s="34"/>
      <c r="O9" s="35" t="s">
        <v>130</v>
      </c>
      <c r="P9" s="34"/>
      <c r="Q9" s="35" t="s">
        <v>131</v>
      </c>
      <c r="R9" s="36"/>
      <c r="S9" s="37" t="s">
        <v>132</v>
      </c>
      <c r="T9" s="36" t="s">
        <v>82</v>
      </c>
      <c r="U9" s="34"/>
      <c r="V9" s="38"/>
      <c r="W9" s="37" t="s">
        <v>79</v>
      </c>
      <c r="X9" s="36" t="s">
        <v>82</v>
      </c>
      <c r="Y9" s="34"/>
      <c r="Z9" s="38"/>
      <c r="AD9" s="30"/>
      <c r="AE9" s="30"/>
    </row>
    <row r="10" spans="2:33" ht="12.75" customHeight="1" thickBot="1">
      <c r="B10" s="39" t="s">
        <v>133</v>
      </c>
      <c r="C10" s="39" t="s">
        <v>122</v>
      </c>
      <c r="E10" s="39" t="s">
        <v>134</v>
      </c>
      <c r="F10" s="39" t="s">
        <v>122</v>
      </c>
      <c r="K10" s="40" t="s">
        <v>8</v>
      </c>
      <c r="L10" s="32" t="s">
        <v>135</v>
      </c>
      <c r="M10" s="41" t="s">
        <v>136</v>
      </c>
      <c r="N10" s="42" t="s">
        <v>137</v>
      </c>
      <c r="O10" s="43" t="s">
        <v>136</v>
      </c>
      <c r="P10" s="42" t="s">
        <v>137</v>
      </c>
      <c r="Q10" s="43" t="s">
        <v>136</v>
      </c>
      <c r="R10" s="44" t="s">
        <v>137</v>
      </c>
      <c r="S10" s="45" t="s">
        <v>138</v>
      </c>
      <c r="T10" s="44" t="s">
        <v>139</v>
      </c>
      <c r="U10" s="42" t="s">
        <v>140</v>
      </c>
      <c r="V10" s="46" t="s">
        <v>141</v>
      </c>
      <c r="W10" s="45" t="s">
        <v>138</v>
      </c>
      <c r="X10" s="44" t="s">
        <v>139</v>
      </c>
      <c r="Y10" s="42" t="s">
        <v>140</v>
      </c>
      <c r="Z10" s="46" t="s">
        <v>141</v>
      </c>
      <c r="AB10" s="39"/>
      <c r="AC10" s="47"/>
      <c r="AD10" s="48" t="s">
        <v>132</v>
      </c>
      <c r="AE10" s="48" t="s">
        <v>79</v>
      </c>
      <c r="AF10" s="48" t="s">
        <v>142</v>
      </c>
      <c r="AG10" s="48" t="s">
        <v>143</v>
      </c>
    </row>
    <row r="11" spans="2:33" ht="12.75" customHeight="1" thickBot="1">
      <c r="J11" s="49"/>
      <c r="K11" s="50"/>
      <c r="L11" s="49"/>
      <c r="AB11" s="51" t="s">
        <v>83</v>
      </c>
      <c r="AC11" s="52" t="s">
        <v>82</v>
      </c>
      <c r="AD11" s="53">
        <v>94.6</v>
      </c>
      <c r="AE11" s="54">
        <v>0.27199999999999996</v>
      </c>
      <c r="AF11" s="54">
        <v>4</v>
      </c>
      <c r="AG11" s="54">
        <v>0</v>
      </c>
    </row>
    <row r="12" spans="2:33" ht="12.75" customHeight="1">
      <c r="B12" s="51" t="s">
        <v>144</v>
      </c>
      <c r="C12" s="51" t="s">
        <v>96</v>
      </c>
      <c r="E12" s="51" t="s">
        <v>145</v>
      </c>
      <c r="F12" s="55" t="s">
        <v>34</v>
      </c>
      <c r="H12" s="290" t="s">
        <v>81</v>
      </c>
      <c r="I12" s="56" t="s">
        <v>96</v>
      </c>
      <c r="J12" s="57" t="s">
        <v>83</v>
      </c>
      <c r="K12" s="58">
        <v>1</v>
      </c>
      <c r="L12" s="59"/>
      <c r="M12" s="60" t="s">
        <v>83</v>
      </c>
      <c r="N12" s="61">
        <v>1</v>
      </c>
      <c r="O12" s="62"/>
      <c r="P12" s="63"/>
      <c r="Q12" s="62"/>
      <c r="R12" s="64"/>
      <c r="S12" s="65">
        <f t="shared" ref="S12:S24" si="0">+IFERROR(VLOOKUP(M12,$AB:$AE,3,FALSE),0)</f>
        <v>94.6</v>
      </c>
      <c r="T12" s="66">
        <f t="shared" ref="T12:T24" si="1">+IFERROR(VLOOKUP(O12,$AB:$AE,3,FALSE),0)</f>
        <v>0</v>
      </c>
      <c r="U12" s="67">
        <f t="shared" ref="U12:U24" si="2">+IFERROR(VLOOKUP(Q12,$AB:$AE,3,FALSE),0)</f>
        <v>0</v>
      </c>
      <c r="V12" s="68">
        <f t="shared" ref="V12:V24" si="3">+IFERROR(N12*S12,0)+IFERROR(P12*T12,0)+IFERROR(R12*U12,0)</f>
        <v>94.6</v>
      </c>
      <c r="W12" s="69">
        <f t="shared" ref="W12:W24" si="4">+IFERROR(VLOOKUP(M12,$AB:$AE,4,FALSE),0)</f>
        <v>0.27199999999999996</v>
      </c>
      <c r="X12" s="70">
        <f t="shared" ref="X12:X24" si="5">+IFERROR(VLOOKUP(O12,$AB:$AE,4,FALSE),0)</f>
        <v>0</v>
      </c>
      <c r="Y12" s="71">
        <f t="shared" ref="Y12:Y24" si="6">+IFERROR(VLOOKUP(Q12,$AB:$AE,4,FALSE),0)</f>
        <v>0</v>
      </c>
      <c r="Z12" s="72">
        <f t="shared" ref="Z12:Z24" si="7">+IFERROR(N12*W12,0)+IFERROR(P12*X12,0)+IFERROR(R12*Y12,0)</f>
        <v>0.27199999999999996</v>
      </c>
      <c r="AB12" s="51" t="s">
        <v>146</v>
      </c>
      <c r="AC12" s="52" t="s">
        <v>82</v>
      </c>
      <c r="AD12" s="53">
        <v>111.1</v>
      </c>
      <c r="AE12" s="54">
        <v>0.26666666666666666</v>
      </c>
      <c r="AF12" s="54">
        <v>6.666666666666667</v>
      </c>
      <c r="AG12" s="54">
        <v>0</v>
      </c>
    </row>
    <row r="13" spans="2:33" ht="12.75" customHeight="1">
      <c r="B13" s="51" t="s">
        <v>147</v>
      </c>
      <c r="C13" s="51" t="s">
        <v>97</v>
      </c>
      <c r="E13" s="51" t="s">
        <v>148</v>
      </c>
      <c r="F13" s="55" t="s">
        <v>34</v>
      </c>
      <c r="H13" s="291"/>
      <c r="I13" s="73" t="s">
        <v>97</v>
      </c>
      <c r="J13" s="74" t="s">
        <v>88</v>
      </c>
      <c r="K13" s="75">
        <v>1</v>
      </c>
      <c r="L13" s="76"/>
      <c r="M13" s="77" t="s">
        <v>149</v>
      </c>
      <c r="N13" s="78">
        <v>1</v>
      </c>
      <c r="O13" s="79"/>
      <c r="P13" s="80"/>
      <c r="Q13" s="79"/>
      <c r="R13" s="81"/>
      <c r="S13" s="82">
        <f t="shared" si="0"/>
        <v>79.28</v>
      </c>
      <c r="T13" s="83">
        <f t="shared" si="1"/>
        <v>0</v>
      </c>
      <c r="U13" s="84">
        <f t="shared" si="2"/>
        <v>0</v>
      </c>
      <c r="V13" s="85">
        <f t="shared" si="3"/>
        <v>79.28</v>
      </c>
      <c r="W13" s="86">
        <f t="shared" si="4"/>
        <v>0.25</v>
      </c>
      <c r="X13" s="87">
        <f t="shared" si="5"/>
        <v>0</v>
      </c>
      <c r="Y13" s="88">
        <f t="shared" si="6"/>
        <v>0</v>
      </c>
      <c r="Z13" s="89">
        <f t="shared" si="7"/>
        <v>0.25</v>
      </c>
      <c r="AB13" s="51" t="s">
        <v>149</v>
      </c>
      <c r="AC13" s="52" t="s">
        <v>82</v>
      </c>
      <c r="AD13" s="53">
        <v>79.28</v>
      </c>
      <c r="AE13" s="54">
        <v>0.25</v>
      </c>
      <c r="AF13" s="54">
        <v>2.5000000000000001E-2</v>
      </c>
      <c r="AG13" s="54">
        <v>0</v>
      </c>
    </row>
    <row r="14" spans="2:33" ht="12.75" customHeight="1">
      <c r="B14" s="51" t="s">
        <v>150</v>
      </c>
      <c r="C14" s="51" t="s">
        <v>151</v>
      </c>
      <c r="E14" s="51" t="s">
        <v>152</v>
      </c>
      <c r="F14" s="55" t="s">
        <v>34</v>
      </c>
      <c r="H14" s="291"/>
      <c r="I14" s="73" t="s">
        <v>98</v>
      </c>
      <c r="J14" s="74" t="s">
        <v>92</v>
      </c>
      <c r="K14" s="75">
        <v>1</v>
      </c>
      <c r="L14" s="76"/>
      <c r="M14" s="77" t="s">
        <v>153</v>
      </c>
      <c r="N14" s="78">
        <v>1</v>
      </c>
      <c r="O14" s="79"/>
      <c r="P14" s="80"/>
      <c r="Q14" s="79"/>
      <c r="R14" s="81"/>
      <c r="S14" s="82">
        <f t="shared" si="0"/>
        <v>74</v>
      </c>
      <c r="T14" s="83">
        <f t="shared" si="1"/>
        <v>0</v>
      </c>
      <c r="U14" s="84">
        <f t="shared" si="2"/>
        <v>0</v>
      </c>
      <c r="V14" s="85">
        <f t="shared" si="3"/>
        <v>74</v>
      </c>
      <c r="W14" s="86">
        <f t="shared" si="4"/>
        <v>6.9767441860465129E-2</v>
      </c>
      <c r="X14" s="87">
        <f t="shared" si="5"/>
        <v>0</v>
      </c>
      <c r="Y14" s="88">
        <f t="shared" si="6"/>
        <v>0</v>
      </c>
      <c r="Z14" s="89">
        <f t="shared" si="7"/>
        <v>6.9767441860465129E-2</v>
      </c>
      <c r="AB14" s="51" t="s">
        <v>153</v>
      </c>
      <c r="AC14" s="52" t="s">
        <v>82</v>
      </c>
      <c r="AD14" s="53">
        <v>74</v>
      </c>
      <c r="AE14" s="54">
        <v>6.9767441860465129E-2</v>
      </c>
      <c r="AF14" s="54">
        <v>0</v>
      </c>
      <c r="AG14" s="54">
        <v>0</v>
      </c>
    </row>
    <row r="15" spans="2:33" ht="12.75" customHeight="1">
      <c r="B15" s="51" t="s">
        <v>154</v>
      </c>
      <c r="C15" s="51" t="s">
        <v>155</v>
      </c>
      <c r="E15" s="51" t="s">
        <v>156</v>
      </c>
      <c r="F15" s="51" t="s">
        <v>108</v>
      </c>
      <c r="H15" s="291"/>
      <c r="I15" s="73" t="s">
        <v>99</v>
      </c>
      <c r="J15" s="74" t="s">
        <v>84</v>
      </c>
      <c r="K15" s="75">
        <v>1</v>
      </c>
      <c r="L15" s="76"/>
      <c r="M15" s="77" t="s">
        <v>157</v>
      </c>
      <c r="N15" s="78">
        <v>1</v>
      </c>
      <c r="O15" s="79"/>
      <c r="P15" s="80"/>
      <c r="Q15" s="79"/>
      <c r="R15" s="81"/>
      <c r="S15" s="82">
        <f t="shared" si="0"/>
        <v>56.95</v>
      </c>
      <c r="T15" s="83">
        <f t="shared" si="1"/>
        <v>0</v>
      </c>
      <c r="U15" s="84">
        <f t="shared" si="2"/>
        <v>0</v>
      </c>
      <c r="V15" s="85">
        <f t="shared" si="3"/>
        <v>56.95</v>
      </c>
      <c r="W15" s="86">
        <f t="shared" si="4"/>
        <v>0</v>
      </c>
      <c r="X15" s="87">
        <f t="shared" si="5"/>
        <v>0</v>
      </c>
      <c r="Y15" s="88">
        <f t="shared" si="6"/>
        <v>0</v>
      </c>
      <c r="Z15" s="89">
        <f t="shared" si="7"/>
        <v>0</v>
      </c>
      <c r="AB15" s="51" t="s">
        <v>157</v>
      </c>
      <c r="AC15" s="52" t="s">
        <v>82</v>
      </c>
      <c r="AD15" s="53">
        <v>56.95</v>
      </c>
      <c r="AE15" s="54">
        <v>0</v>
      </c>
      <c r="AF15" s="54">
        <v>0</v>
      </c>
      <c r="AG15" s="54">
        <v>0</v>
      </c>
    </row>
    <row r="16" spans="2:33" ht="12.75" customHeight="1">
      <c r="B16" s="51" t="s">
        <v>89</v>
      </c>
      <c r="C16" s="51" t="s">
        <v>100</v>
      </c>
      <c r="E16" s="51" t="s">
        <v>158</v>
      </c>
      <c r="F16" s="55" t="s">
        <v>34</v>
      </c>
      <c r="H16" s="291"/>
      <c r="I16" s="73" t="s">
        <v>100</v>
      </c>
      <c r="J16" s="74" t="s">
        <v>89</v>
      </c>
      <c r="K16" s="75">
        <v>1</v>
      </c>
      <c r="L16" s="76"/>
      <c r="M16" s="77" t="s">
        <v>89</v>
      </c>
      <c r="N16" s="78">
        <v>1</v>
      </c>
      <c r="O16" s="79"/>
      <c r="P16" s="80"/>
      <c r="Q16" s="79"/>
      <c r="R16" s="81"/>
      <c r="S16" s="82">
        <f t="shared" si="0"/>
        <v>0</v>
      </c>
      <c r="T16" s="83">
        <f t="shared" si="1"/>
        <v>0</v>
      </c>
      <c r="U16" s="84">
        <f t="shared" si="2"/>
        <v>0</v>
      </c>
      <c r="V16" s="85">
        <f t="shared" si="3"/>
        <v>0</v>
      </c>
      <c r="W16" s="86">
        <f t="shared" si="4"/>
        <v>0</v>
      </c>
      <c r="X16" s="87">
        <f t="shared" si="5"/>
        <v>0</v>
      </c>
      <c r="Y16" s="88">
        <f t="shared" si="6"/>
        <v>0</v>
      </c>
      <c r="Z16" s="89">
        <f t="shared" si="7"/>
        <v>0</v>
      </c>
      <c r="AB16" s="51" t="s">
        <v>159</v>
      </c>
      <c r="AC16" s="52" t="s">
        <v>82</v>
      </c>
      <c r="AD16" s="53">
        <v>106</v>
      </c>
      <c r="AE16" s="54">
        <v>0.24</v>
      </c>
      <c r="AF16" s="54">
        <v>4</v>
      </c>
      <c r="AG16" s="54">
        <v>0</v>
      </c>
    </row>
    <row r="17" spans="2:33" ht="12.75" customHeight="1">
      <c r="B17" s="51" t="s">
        <v>160</v>
      </c>
      <c r="C17" s="51" t="s">
        <v>151</v>
      </c>
      <c r="E17" s="51" t="s">
        <v>161</v>
      </c>
      <c r="F17" s="51" t="s">
        <v>106</v>
      </c>
      <c r="H17" s="291"/>
      <c r="I17" s="73" t="s">
        <v>101</v>
      </c>
      <c r="J17" s="74" t="s">
        <v>93</v>
      </c>
      <c r="K17" s="75">
        <v>1</v>
      </c>
      <c r="L17" s="76"/>
      <c r="M17" s="77" t="s">
        <v>162</v>
      </c>
      <c r="N17" s="78">
        <v>1</v>
      </c>
      <c r="O17" s="79"/>
      <c r="P17" s="80"/>
      <c r="Q17" s="79"/>
      <c r="R17" s="81"/>
      <c r="S17" s="82">
        <f t="shared" si="0"/>
        <v>0</v>
      </c>
      <c r="T17" s="83">
        <f t="shared" si="1"/>
        <v>0</v>
      </c>
      <c r="U17" s="84">
        <f t="shared" si="2"/>
        <v>0</v>
      </c>
      <c r="V17" s="85">
        <f t="shared" si="3"/>
        <v>0</v>
      </c>
      <c r="W17" s="86">
        <f t="shared" si="4"/>
        <v>0</v>
      </c>
      <c r="X17" s="87">
        <f t="shared" si="5"/>
        <v>0</v>
      </c>
      <c r="Y17" s="88">
        <f t="shared" si="6"/>
        <v>0</v>
      </c>
      <c r="Z17" s="89">
        <f t="shared" si="7"/>
        <v>0</v>
      </c>
      <c r="AB17" s="51" t="s">
        <v>90</v>
      </c>
      <c r="AC17" s="52" t="s">
        <v>82</v>
      </c>
      <c r="AD17" s="53">
        <v>0</v>
      </c>
      <c r="AE17" s="54">
        <v>0.2</v>
      </c>
      <c r="AF17" s="54">
        <v>2.666666666666667</v>
      </c>
      <c r="AG17" s="54">
        <v>1</v>
      </c>
    </row>
    <row r="18" spans="2:33" ht="12.75" customHeight="1">
      <c r="B18" s="51" t="s">
        <v>163</v>
      </c>
      <c r="C18" s="51" t="s">
        <v>103</v>
      </c>
      <c r="E18" s="51" t="s">
        <v>164</v>
      </c>
      <c r="F18" s="51" t="s">
        <v>106</v>
      </c>
      <c r="H18" s="291"/>
      <c r="I18" s="73" t="s">
        <v>102</v>
      </c>
      <c r="J18" s="74" t="s">
        <v>85</v>
      </c>
      <c r="K18" s="75">
        <v>1</v>
      </c>
      <c r="L18" s="76"/>
      <c r="M18" s="77" t="s">
        <v>165</v>
      </c>
      <c r="N18" s="78">
        <v>1</v>
      </c>
      <c r="O18" s="79"/>
      <c r="P18" s="80"/>
      <c r="Q18" s="79"/>
      <c r="R18" s="81"/>
      <c r="S18" s="82">
        <f t="shared" si="0"/>
        <v>0</v>
      </c>
      <c r="T18" s="83">
        <f t="shared" si="1"/>
        <v>0</v>
      </c>
      <c r="U18" s="84">
        <f t="shared" si="2"/>
        <v>0</v>
      </c>
      <c r="V18" s="85">
        <f t="shared" si="3"/>
        <v>0</v>
      </c>
      <c r="W18" s="86">
        <f t="shared" si="4"/>
        <v>0</v>
      </c>
      <c r="X18" s="87">
        <f t="shared" si="5"/>
        <v>0</v>
      </c>
      <c r="Y18" s="88">
        <f t="shared" si="6"/>
        <v>0</v>
      </c>
      <c r="Z18" s="89">
        <f t="shared" si="7"/>
        <v>0</v>
      </c>
      <c r="AB18" s="51" t="s">
        <v>162</v>
      </c>
      <c r="AC18" s="52" t="s">
        <v>82</v>
      </c>
      <c r="AD18" s="53">
        <v>0</v>
      </c>
      <c r="AE18" s="54">
        <v>0</v>
      </c>
      <c r="AF18" s="54">
        <v>0.5</v>
      </c>
      <c r="AG18" s="54">
        <v>1</v>
      </c>
    </row>
    <row r="19" spans="2:33" ht="12.75" customHeight="1">
      <c r="B19" s="51" t="s">
        <v>166</v>
      </c>
      <c r="C19" s="51" t="s">
        <v>101</v>
      </c>
      <c r="E19" s="51" t="s">
        <v>167</v>
      </c>
      <c r="F19" s="51" t="s">
        <v>105</v>
      </c>
      <c r="H19" s="291"/>
      <c r="I19" s="73" t="s">
        <v>103</v>
      </c>
      <c r="J19" s="74" t="s">
        <v>90</v>
      </c>
      <c r="K19" s="75">
        <v>1</v>
      </c>
      <c r="L19" s="76"/>
      <c r="M19" s="77" t="s">
        <v>90</v>
      </c>
      <c r="N19" s="78">
        <v>1</v>
      </c>
      <c r="O19" s="79"/>
      <c r="P19" s="80"/>
      <c r="Q19" s="79"/>
      <c r="R19" s="81"/>
      <c r="S19" s="82">
        <f t="shared" si="0"/>
        <v>0</v>
      </c>
      <c r="T19" s="83">
        <f t="shared" si="1"/>
        <v>0</v>
      </c>
      <c r="U19" s="84">
        <f t="shared" si="2"/>
        <v>0</v>
      </c>
      <c r="V19" s="85">
        <f t="shared" si="3"/>
        <v>0</v>
      </c>
      <c r="W19" s="86">
        <f t="shared" si="4"/>
        <v>0.2</v>
      </c>
      <c r="X19" s="87">
        <f t="shared" si="5"/>
        <v>0</v>
      </c>
      <c r="Y19" s="88">
        <f t="shared" si="6"/>
        <v>0</v>
      </c>
      <c r="Z19" s="89">
        <f t="shared" si="7"/>
        <v>0.2</v>
      </c>
      <c r="AB19" s="51" t="s">
        <v>165</v>
      </c>
      <c r="AC19" s="52" t="s">
        <v>82</v>
      </c>
      <c r="AD19" s="53">
        <v>0</v>
      </c>
      <c r="AE19" s="54">
        <v>0</v>
      </c>
      <c r="AF19" s="54">
        <v>0.5</v>
      </c>
      <c r="AG19" s="54">
        <v>1</v>
      </c>
    </row>
    <row r="20" spans="2:33" ht="12.75" customHeight="1">
      <c r="B20" s="51" t="s">
        <v>168</v>
      </c>
      <c r="C20" s="51" t="s">
        <v>102</v>
      </c>
      <c r="E20" s="51" t="s">
        <v>169</v>
      </c>
      <c r="F20" s="51" t="s">
        <v>105</v>
      </c>
      <c r="H20" s="291"/>
      <c r="I20" s="73" t="s">
        <v>104</v>
      </c>
      <c r="J20" s="74" t="s">
        <v>94</v>
      </c>
      <c r="K20" s="75">
        <v>1</v>
      </c>
      <c r="L20" s="76" t="s">
        <v>80</v>
      </c>
      <c r="M20" s="77" t="s">
        <v>94</v>
      </c>
      <c r="N20" s="78">
        <v>1</v>
      </c>
      <c r="O20" s="79"/>
      <c r="P20" s="80"/>
      <c r="Q20" s="79"/>
      <c r="R20" s="81"/>
      <c r="S20" s="82">
        <f t="shared" si="0"/>
        <v>37</v>
      </c>
      <c r="T20" s="83">
        <f t="shared" si="1"/>
        <v>0</v>
      </c>
      <c r="U20" s="84">
        <f t="shared" si="2"/>
        <v>0</v>
      </c>
      <c r="V20" s="85">
        <f t="shared" si="3"/>
        <v>37</v>
      </c>
      <c r="W20" s="86">
        <f t="shared" si="4"/>
        <v>7.4999999999999997E-2</v>
      </c>
      <c r="X20" s="87">
        <f t="shared" si="5"/>
        <v>0</v>
      </c>
      <c r="Y20" s="88">
        <f t="shared" si="6"/>
        <v>0</v>
      </c>
      <c r="Z20" s="89">
        <f t="shared" si="7"/>
        <v>7.4999999999999997E-2</v>
      </c>
      <c r="AB20" s="51" t="s">
        <v>170</v>
      </c>
      <c r="AC20" s="52" t="s">
        <v>82</v>
      </c>
      <c r="AD20" s="53">
        <v>0</v>
      </c>
      <c r="AE20" s="54">
        <v>0</v>
      </c>
      <c r="AF20" s="54">
        <v>0.5</v>
      </c>
      <c r="AG20" s="54">
        <v>1</v>
      </c>
    </row>
    <row r="21" spans="2:33" ht="12.75" customHeight="1">
      <c r="B21" s="51" t="s">
        <v>171</v>
      </c>
      <c r="C21" s="51" t="s">
        <v>104</v>
      </c>
      <c r="E21" s="51"/>
      <c r="F21" s="51"/>
      <c r="H21" s="291"/>
      <c r="I21" s="73" t="s">
        <v>105</v>
      </c>
      <c r="J21" s="74" t="s">
        <v>86</v>
      </c>
      <c r="K21" s="75">
        <v>1</v>
      </c>
      <c r="L21" s="76"/>
      <c r="M21" s="77"/>
      <c r="N21" s="78"/>
      <c r="O21" s="79"/>
      <c r="P21" s="80"/>
      <c r="Q21" s="79"/>
      <c r="R21" s="81"/>
      <c r="S21" s="82">
        <f t="shared" si="0"/>
        <v>0</v>
      </c>
      <c r="T21" s="83">
        <f t="shared" si="1"/>
        <v>0</v>
      </c>
      <c r="U21" s="84">
        <f t="shared" si="2"/>
        <v>0</v>
      </c>
      <c r="V21" s="85">
        <f t="shared" si="3"/>
        <v>0</v>
      </c>
      <c r="W21" s="86">
        <f t="shared" si="4"/>
        <v>0</v>
      </c>
      <c r="X21" s="87">
        <f t="shared" si="5"/>
        <v>0</v>
      </c>
      <c r="Y21" s="88">
        <f t="shared" si="6"/>
        <v>0</v>
      </c>
      <c r="Z21" s="89">
        <f t="shared" si="7"/>
        <v>0</v>
      </c>
      <c r="AB21" s="51" t="s">
        <v>94</v>
      </c>
      <c r="AC21" s="52" t="s">
        <v>82</v>
      </c>
      <c r="AD21" s="53">
        <v>37</v>
      </c>
      <c r="AE21" s="54">
        <v>7.4999999999999997E-2</v>
      </c>
      <c r="AF21" s="54">
        <v>11.111111111111112</v>
      </c>
      <c r="AG21" s="54">
        <v>0.55000000000000004</v>
      </c>
    </row>
    <row r="22" spans="2:33" ht="12.75" customHeight="1">
      <c r="B22" s="51"/>
      <c r="C22" s="51"/>
      <c r="E22" s="51"/>
      <c r="F22" s="51"/>
      <c r="H22" s="291"/>
      <c r="I22" s="73" t="s">
        <v>106</v>
      </c>
      <c r="J22" s="74" t="s">
        <v>91</v>
      </c>
      <c r="K22" s="75">
        <v>1</v>
      </c>
      <c r="L22" s="76"/>
      <c r="M22" s="77"/>
      <c r="N22" s="78"/>
      <c r="O22" s="79"/>
      <c r="P22" s="80"/>
      <c r="Q22" s="79"/>
      <c r="R22" s="81"/>
      <c r="S22" s="82">
        <f t="shared" si="0"/>
        <v>0</v>
      </c>
      <c r="T22" s="83">
        <f t="shared" si="1"/>
        <v>0</v>
      </c>
      <c r="U22" s="84">
        <f t="shared" si="2"/>
        <v>0</v>
      </c>
      <c r="V22" s="85">
        <f t="shared" si="3"/>
        <v>0</v>
      </c>
      <c r="W22" s="86">
        <f t="shared" si="4"/>
        <v>0</v>
      </c>
      <c r="X22" s="87">
        <f t="shared" si="5"/>
        <v>0</v>
      </c>
      <c r="Y22" s="88">
        <f t="shared" si="6"/>
        <v>0</v>
      </c>
      <c r="Z22" s="89">
        <f t="shared" si="7"/>
        <v>0</v>
      </c>
      <c r="AB22" s="51" t="s">
        <v>89</v>
      </c>
      <c r="AC22" s="52" t="s">
        <v>82</v>
      </c>
      <c r="AD22" s="53">
        <v>0</v>
      </c>
      <c r="AE22" s="54">
        <v>0</v>
      </c>
      <c r="AF22" s="54">
        <v>0</v>
      </c>
      <c r="AG22" s="54">
        <v>1</v>
      </c>
    </row>
    <row r="23" spans="2:33" ht="12.75" customHeight="1">
      <c r="B23" s="51" t="s">
        <v>172</v>
      </c>
      <c r="C23" s="51" t="s">
        <v>173</v>
      </c>
      <c r="E23" s="51"/>
      <c r="F23" s="51"/>
      <c r="H23" s="291"/>
      <c r="I23" s="73" t="s">
        <v>107</v>
      </c>
      <c r="J23" s="74" t="s">
        <v>95</v>
      </c>
      <c r="K23" s="75">
        <v>1</v>
      </c>
      <c r="L23" s="76"/>
      <c r="M23" s="77"/>
      <c r="N23" s="78"/>
      <c r="O23" s="79"/>
      <c r="P23" s="80"/>
      <c r="Q23" s="79"/>
      <c r="R23" s="81"/>
      <c r="S23" s="82">
        <f t="shared" si="0"/>
        <v>0</v>
      </c>
      <c r="T23" s="83">
        <f t="shared" si="1"/>
        <v>0</v>
      </c>
      <c r="U23" s="84">
        <f t="shared" si="2"/>
        <v>0</v>
      </c>
      <c r="V23" s="85">
        <f t="shared" si="3"/>
        <v>0</v>
      </c>
      <c r="W23" s="86">
        <f t="shared" si="4"/>
        <v>0</v>
      </c>
      <c r="X23" s="87">
        <f t="shared" si="5"/>
        <v>0</v>
      </c>
      <c r="Y23" s="88">
        <f t="shared" si="6"/>
        <v>0</v>
      </c>
      <c r="Z23" s="89">
        <f t="shared" si="7"/>
        <v>0</v>
      </c>
      <c r="AB23" s="51" t="s">
        <v>174</v>
      </c>
      <c r="AC23" s="52" t="s">
        <v>82</v>
      </c>
      <c r="AD23" s="53">
        <v>0</v>
      </c>
      <c r="AE23" s="54">
        <v>0</v>
      </c>
      <c r="AF23" s="54">
        <v>0</v>
      </c>
      <c r="AG23" s="54">
        <v>1</v>
      </c>
    </row>
    <row r="24" spans="2:33" ht="12.75" customHeight="1" thickBot="1">
      <c r="B24" s="51" t="s">
        <v>175</v>
      </c>
      <c r="C24" s="51" t="s">
        <v>176</v>
      </c>
      <c r="E24" s="51"/>
      <c r="F24" s="51"/>
      <c r="H24" s="292"/>
      <c r="I24" s="90" t="s">
        <v>108</v>
      </c>
      <c r="J24" s="91" t="s">
        <v>87</v>
      </c>
      <c r="K24" s="92">
        <v>1</v>
      </c>
      <c r="L24" s="93"/>
      <c r="M24" s="94"/>
      <c r="N24" s="95"/>
      <c r="O24" s="96"/>
      <c r="P24" s="97"/>
      <c r="Q24" s="96"/>
      <c r="R24" s="98"/>
      <c r="S24" s="99">
        <f t="shared" si="0"/>
        <v>0</v>
      </c>
      <c r="T24" s="100">
        <f t="shared" si="1"/>
        <v>0</v>
      </c>
      <c r="U24" s="101">
        <f t="shared" si="2"/>
        <v>0</v>
      </c>
      <c r="V24" s="102">
        <f t="shared" si="3"/>
        <v>0</v>
      </c>
      <c r="W24" s="103">
        <f t="shared" si="4"/>
        <v>0</v>
      </c>
      <c r="X24" s="104">
        <f t="shared" si="5"/>
        <v>0</v>
      </c>
      <c r="Y24" s="105">
        <f t="shared" si="6"/>
        <v>0</v>
      </c>
      <c r="Z24" s="106">
        <f t="shared" si="7"/>
        <v>0</v>
      </c>
      <c r="AB24" s="51" t="s">
        <v>177</v>
      </c>
      <c r="AC24" s="52" t="s">
        <v>82</v>
      </c>
      <c r="AD24" s="53">
        <v>0</v>
      </c>
      <c r="AE24" s="54">
        <v>0</v>
      </c>
      <c r="AF24" s="54">
        <v>0</v>
      </c>
      <c r="AG24" s="54">
        <v>1</v>
      </c>
    </row>
    <row r="25" spans="2:33" ht="12.75" customHeight="1">
      <c r="B25" s="51"/>
      <c r="C25" s="51"/>
      <c r="H25" s="287" t="s">
        <v>178</v>
      </c>
      <c r="I25" s="73" t="s">
        <v>179</v>
      </c>
      <c r="J25" s="74" t="s">
        <v>180</v>
      </c>
      <c r="K25" s="75"/>
      <c r="L25" s="76"/>
      <c r="AB25" s="51" t="s">
        <v>181</v>
      </c>
      <c r="AC25" s="52" t="s">
        <v>82</v>
      </c>
      <c r="AD25" s="53">
        <v>0</v>
      </c>
      <c r="AE25" s="54">
        <v>0</v>
      </c>
      <c r="AF25" s="54">
        <v>0</v>
      </c>
      <c r="AG25" s="54">
        <v>0</v>
      </c>
    </row>
    <row r="26" spans="2:33" ht="12.75" customHeight="1">
      <c r="B26" s="51" t="s">
        <v>182</v>
      </c>
      <c r="C26" s="51" t="s">
        <v>104</v>
      </c>
      <c r="G26" s="30"/>
      <c r="H26" s="288"/>
      <c r="I26" s="73" t="s">
        <v>177</v>
      </c>
      <c r="J26" s="74" t="s">
        <v>183</v>
      </c>
      <c r="K26" s="75"/>
      <c r="L26" s="76"/>
    </row>
    <row r="27" spans="2:33" ht="12.75" customHeight="1" thickBot="1">
      <c r="B27" s="51" t="s">
        <v>184</v>
      </c>
      <c r="C27" s="51" t="s">
        <v>176</v>
      </c>
      <c r="H27" s="289"/>
      <c r="I27" s="107" t="s">
        <v>155</v>
      </c>
      <c r="J27" s="91" t="s">
        <v>185</v>
      </c>
      <c r="K27" s="92"/>
      <c r="L27" s="108"/>
    </row>
    <row r="28" spans="2:33" ht="12.75" customHeight="1">
      <c r="B28" s="51" t="s">
        <v>186</v>
      </c>
      <c r="C28" s="51" t="s">
        <v>187</v>
      </c>
      <c r="H28" s="290" t="s">
        <v>188</v>
      </c>
      <c r="I28" s="73" t="s">
        <v>189</v>
      </c>
      <c r="J28" s="74" t="s">
        <v>190</v>
      </c>
      <c r="K28" s="75"/>
      <c r="L28" s="76"/>
    </row>
    <row r="29" spans="2:33" ht="12.75" customHeight="1">
      <c r="B29" s="51" t="s">
        <v>191</v>
      </c>
      <c r="C29" s="51" t="s">
        <v>189</v>
      </c>
      <c r="H29" s="291"/>
      <c r="I29" s="73" t="s">
        <v>192</v>
      </c>
      <c r="J29" s="74" t="s">
        <v>193</v>
      </c>
      <c r="K29" s="75"/>
      <c r="L29" s="76"/>
    </row>
    <row r="30" spans="2:33" ht="12.75" customHeight="1">
      <c r="B30" s="51" t="s">
        <v>194</v>
      </c>
      <c r="C30" s="51" t="s">
        <v>102</v>
      </c>
      <c r="H30" s="291"/>
      <c r="I30" s="73" t="s">
        <v>176</v>
      </c>
      <c r="J30" s="74" t="s">
        <v>195</v>
      </c>
      <c r="K30" s="75"/>
      <c r="L30" s="76"/>
    </row>
    <row r="31" spans="2:33" ht="12.75" customHeight="1">
      <c r="B31" s="51" t="s">
        <v>196</v>
      </c>
      <c r="C31" s="51" t="s">
        <v>197</v>
      </c>
      <c r="H31" s="291"/>
      <c r="I31" s="73" t="s">
        <v>173</v>
      </c>
      <c r="J31" s="74" t="s">
        <v>198</v>
      </c>
      <c r="K31" s="75"/>
      <c r="L31" s="76"/>
    </row>
    <row r="32" spans="2:33" ht="12.75" customHeight="1">
      <c r="B32" s="51" t="s">
        <v>199</v>
      </c>
      <c r="C32" s="51" t="s">
        <v>200</v>
      </c>
      <c r="H32" s="291"/>
      <c r="I32" s="73" t="s">
        <v>187</v>
      </c>
      <c r="J32" s="74" t="s">
        <v>201</v>
      </c>
      <c r="K32" s="75"/>
      <c r="L32" s="76"/>
    </row>
    <row r="33" spans="2:24" ht="12.75" customHeight="1">
      <c r="B33" s="51" t="s">
        <v>202</v>
      </c>
      <c r="C33" s="51" t="s">
        <v>203</v>
      </c>
      <c r="H33" s="291"/>
      <c r="I33" s="73" t="s">
        <v>204</v>
      </c>
      <c r="J33" s="74" t="s">
        <v>205</v>
      </c>
      <c r="K33" s="75"/>
      <c r="L33" s="76"/>
    </row>
    <row r="34" spans="2:24" ht="12.75" customHeight="1">
      <c r="B34" s="51" t="s">
        <v>206</v>
      </c>
      <c r="C34" s="51" t="s">
        <v>104</v>
      </c>
      <c r="H34" s="291"/>
      <c r="I34" s="73" t="s">
        <v>203</v>
      </c>
      <c r="J34" s="74" t="s">
        <v>170</v>
      </c>
      <c r="K34" s="75"/>
      <c r="L34" s="76"/>
    </row>
    <row r="35" spans="2:24" ht="12.75" customHeight="1">
      <c r="B35" s="51" t="s">
        <v>207</v>
      </c>
      <c r="C35" s="51" t="s">
        <v>151</v>
      </c>
      <c r="H35" s="291"/>
      <c r="I35" s="73" t="s">
        <v>197</v>
      </c>
      <c r="J35" s="74" t="s">
        <v>208</v>
      </c>
      <c r="K35" s="75"/>
      <c r="L35" s="76"/>
    </row>
    <row r="36" spans="2:24" ht="12.75" customHeight="1">
      <c r="B36" s="51"/>
      <c r="C36" s="51"/>
      <c r="H36" s="291"/>
      <c r="I36" s="73" t="s">
        <v>200</v>
      </c>
      <c r="J36" s="74" t="s">
        <v>209</v>
      </c>
      <c r="K36" s="75"/>
      <c r="L36" s="76"/>
    </row>
    <row r="37" spans="2:24" ht="12.75" customHeight="1">
      <c r="B37" s="51" t="s">
        <v>210</v>
      </c>
      <c r="C37" s="51" t="s">
        <v>155</v>
      </c>
      <c r="H37" s="291"/>
      <c r="I37" s="109" t="s">
        <v>211</v>
      </c>
      <c r="J37" s="110" t="s">
        <v>212</v>
      </c>
      <c r="K37" s="111"/>
      <c r="L37" s="76"/>
    </row>
    <row r="38" spans="2:24" ht="12.75" customHeight="1">
      <c r="B38" s="51" t="s">
        <v>213</v>
      </c>
      <c r="C38" s="51" t="s">
        <v>155</v>
      </c>
      <c r="H38" s="291"/>
      <c r="I38" s="73" t="s">
        <v>151</v>
      </c>
      <c r="J38" s="74" t="s">
        <v>214</v>
      </c>
      <c r="K38" s="75"/>
      <c r="L38" s="76"/>
    </row>
    <row r="39" spans="2:24" ht="12.75" customHeight="1" thickBot="1">
      <c r="B39" s="51"/>
      <c r="C39" s="51"/>
      <c r="H39" s="292"/>
      <c r="I39" s="107" t="s">
        <v>215</v>
      </c>
      <c r="J39" s="91" t="s">
        <v>216</v>
      </c>
      <c r="K39" s="92"/>
      <c r="L39" s="108"/>
    </row>
    <row r="40" spans="2:24" ht="12.75" customHeight="1">
      <c r="B40" s="51" t="s">
        <v>217</v>
      </c>
      <c r="C40" s="51" t="s">
        <v>189</v>
      </c>
    </row>
    <row r="41" spans="2:24" ht="12.75" customHeight="1" thickBot="1">
      <c r="B41" s="51" t="s">
        <v>218</v>
      </c>
      <c r="C41" s="51" t="s">
        <v>192</v>
      </c>
    </row>
    <row r="42" spans="2:24" ht="12.75" customHeight="1">
      <c r="B42" s="51" t="s">
        <v>219</v>
      </c>
      <c r="C42" s="51" t="s">
        <v>203</v>
      </c>
      <c r="F42" s="112" t="s">
        <v>220</v>
      </c>
      <c r="H42" s="113" t="s">
        <v>221</v>
      </c>
      <c r="K42" s="114" t="s">
        <v>8</v>
      </c>
      <c r="L42" s="115" t="s">
        <v>222</v>
      </c>
      <c r="M42" s="116"/>
      <c r="N42" s="116"/>
      <c r="O42" s="116"/>
      <c r="P42" s="116"/>
      <c r="Q42" s="116"/>
      <c r="R42" s="116"/>
      <c r="S42" s="116"/>
      <c r="T42" s="116"/>
      <c r="U42" s="117"/>
    </row>
    <row r="43" spans="2:24" ht="12.75" customHeight="1" thickBot="1">
      <c r="B43" s="51"/>
      <c r="C43" s="51"/>
      <c r="D43" s="9"/>
      <c r="F43" s="118" t="s">
        <v>223</v>
      </c>
      <c r="K43" s="119"/>
      <c r="L43" s="45" t="s">
        <v>138</v>
      </c>
      <c r="M43" s="44" t="s">
        <v>139</v>
      </c>
      <c r="N43" s="44" t="s">
        <v>140</v>
      </c>
      <c r="O43" s="44" t="s">
        <v>224</v>
      </c>
      <c r="P43" s="44" t="s">
        <v>225</v>
      </c>
      <c r="Q43" s="44" t="s">
        <v>226</v>
      </c>
      <c r="R43" s="44" t="s">
        <v>227</v>
      </c>
      <c r="S43" s="44" t="s">
        <v>228</v>
      </c>
      <c r="T43" s="44" t="s">
        <v>229</v>
      </c>
      <c r="U43" s="46" t="s">
        <v>230</v>
      </c>
    </row>
    <row r="44" spans="2:24" ht="12.75" customHeight="1">
      <c r="B44" s="51" t="s">
        <v>231</v>
      </c>
      <c r="C44" s="51" t="s">
        <v>104</v>
      </c>
      <c r="D44" s="9"/>
      <c r="F44" s="120" t="s">
        <v>187</v>
      </c>
      <c r="H44" s="287" t="s">
        <v>232</v>
      </c>
      <c r="I44" s="121" t="str">
        <f t="shared" ref="I44:J46" si="8">+I25</f>
        <v>DSB</v>
      </c>
      <c r="J44" s="56" t="str">
        <f t="shared" si="8"/>
        <v>BioDiesel</v>
      </c>
      <c r="K44" s="122">
        <v>1</v>
      </c>
      <c r="L44" s="123" t="s">
        <v>109</v>
      </c>
      <c r="M44" s="124" t="s">
        <v>110</v>
      </c>
      <c r="N44" s="124"/>
      <c r="O44" s="124"/>
      <c r="P44" s="124"/>
      <c r="Q44" s="124"/>
      <c r="R44" s="124"/>
      <c r="S44" s="124"/>
      <c r="T44" s="124"/>
      <c r="U44" s="125"/>
      <c r="V44" s="22" t="s">
        <v>233</v>
      </c>
      <c r="W44" s="22"/>
      <c r="X44" s="22"/>
    </row>
    <row r="45" spans="2:24" ht="12.75" customHeight="1">
      <c r="B45" s="51" t="s">
        <v>234</v>
      </c>
      <c r="C45" s="51" t="s">
        <v>104</v>
      </c>
      <c r="D45" s="9"/>
      <c r="H45" s="288"/>
      <c r="I45" s="126" t="str">
        <f t="shared" si="8"/>
        <v>SNG</v>
      </c>
      <c r="J45" s="73" t="str">
        <f t="shared" si="8"/>
        <v>Synt.Nat.Gas</v>
      </c>
      <c r="K45" s="127">
        <v>1</v>
      </c>
      <c r="L45" s="123" t="s">
        <v>111</v>
      </c>
      <c r="M45" s="124" t="s">
        <v>112</v>
      </c>
      <c r="N45" s="124"/>
      <c r="O45" s="124"/>
      <c r="P45" s="124"/>
      <c r="Q45" s="124"/>
      <c r="R45" s="124"/>
      <c r="S45" s="124"/>
      <c r="T45" s="124"/>
      <c r="U45" s="125"/>
    </row>
    <row r="46" spans="2:24" ht="12.75" customHeight="1" thickBot="1">
      <c r="B46" s="51" t="s">
        <v>235</v>
      </c>
      <c r="C46" s="51" t="s">
        <v>104</v>
      </c>
      <c r="D46" s="9"/>
      <c r="H46" s="289"/>
      <c r="I46" s="90" t="str">
        <f t="shared" si="8"/>
        <v>GAS</v>
      </c>
      <c r="J46" s="107" t="str">
        <f t="shared" si="8"/>
        <v>Gas</v>
      </c>
      <c r="K46" s="128">
        <v>1</v>
      </c>
      <c r="L46" s="129" t="s">
        <v>99</v>
      </c>
      <c r="M46" s="130" t="s">
        <v>111</v>
      </c>
      <c r="N46" s="130" t="s">
        <v>112</v>
      </c>
      <c r="O46" s="130"/>
      <c r="P46" s="130"/>
      <c r="Q46" s="130"/>
      <c r="R46" s="130"/>
      <c r="S46" s="130"/>
      <c r="T46" s="130"/>
      <c r="U46" s="131"/>
    </row>
    <row r="47" spans="2:24" ht="12.75" customHeight="1">
      <c r="B47" s="51" t="s">
        <v>236</v>
      </c>
      <c r="C47" s="51" t="s">
        <v>104</v>
      </c>
      <c r="D47" s="9"/>
      <c r="H47" s="287" t="s">
        <v>232</v>
      </c>
      <c r="I47" s="121" t="str">
        <f t="shared" ref="I47:J61" si="9">+I25</f>
        <v>DSB</v>
      </c>
      <c r="J47" s="56" t="str">
        <f t="shared" si="9"/>
        <v>BioDiesel</v>
      </c>
      <c r="K47" s="132">
        <v>1</v>
      </c>
      <c r="L47" s="133" t="s">
        <v>179</v>
      </c>
      <c r="M47" s="134"/>
      <c r="N47" s="134"/>
      <c r="O47" s="134"/>
      <c r="P47" s="134"/>
      <c r="Q47" s="134"/>
      <c r="R47" s="134"/>
      <c r="S47" s="134"/>
      <c r="T47" s="134"/>
      <c r="U47" s="135"/>
      <c r="V47" s="6" t="s">
        <v>283</v>
      </c>
    </row>
    <row r="48" spans="2:24" ht="12.75" customHeight="1">
      <c r="B48" s="51" t="s">
        <v>237</v>
      </c>
      <c r="C48" s="51" t="s">
        <v>104</v>
      </c>
      <c r="D48" s="9"/>
      <c r="H48" s="288"/>
      <c r="I48" s="126" t="str">
        <f t="shared" si="9"/>
        <v>SNG</v>
      </c>
      <c r="J48" s="73" t="str">
        <f t="shared" si="9"/>
        <v>Synt.Nat.Gas</v>
      </c>
      <c r="K48" s="136">
        <v>1</v>
      </c>
      <c r="L48" s="133" t="s">
        <v>177</v>
      </c>
      <c r="M48" s="134"/>
      <c r="N48" s="134"/>
      <c r="O48" s="134"/>
      <c r="P48" s="134"/>
      <c r="Q48" s="134"/>
      <c r="R48" s="134"/>
      <c r="S48" s="134"/>
      <c r="T48" s="134"/>
      <c r="U48" s="135"/>
      <c r="V48" s="6" t="s">
        <v>283</v>
      </c>
    </row>
    <row r="49" spans="2:26" ht="12.75" customHeight="1" thickBot="1">
      <c r="B49" s="51" t="s">
        <v>238</v>
      </c>
      <c r="C49" s="51" t="s">
        <v>104</v>
      </c>
      <c r="D49" s="9"/>
      <c r="H49" s="289"/>
      <c r="I49" s="90" t="str">
        <f t="shared" si="9"/>
        <v>GAS</v>
      </c>
      <c r="J49" s="107" t="str">
        <f t="shared" si="9"/>
        <v>Gas</v>
      </c>
      <c r="K49" s="108">
        <v>1</v>
      </c>
      <c r="L49" s="137" t="s">
        <v>99</v>
      </c>
      <c r="M49" s="138" t="s">
        <v>177</v>
      </c>
      <c r="N49" s="138"/>
      <c r="O49" s="138"/>
      <c r="P49" s="138"/>
      <c r="Q49" s="138"/>
      <c r="R49" s="138"/>
      <c r="S49" s="138"/>
      <c r="T49" s="138"/>
      <c r="U49" s="139"/>
      <c r="V49" s="6"/>
    </row>
    <row r="50" spans="2:26" ht="12.75" customHeight="1">
      <c r="B50" s="51" t="s">
        <v>239</v>
      </c>
      <c r="C50" s="51" t="s">
        <v>203</v>
      </c>
      <c r="D50" s="9"/>
      <c r="H50" s="290" t="s">
        <v>188</v>
      </c>
      <c r="I50" s="121" t="str">
        <f t="shared" si="9"/>
        <v>GWA</v>
      </c>
      <c r="J50" s="56" t="str">
        <f t="shared" si="9"/>
        <v>GasWaste</v>
      </c>
      <c r="K50" s="132">
        <v>1</v>
      </c>
      <c r="L50" s="140" t="s">
        <v>155</v>
      </c>
      <c r="M50" s="141" t="s">
        <v>104</v>
      </c>
      <c r="N50" s="141"/>
      <c r="O50" s="141"/>
      <c r="P50" s="141"/>
      <c r="Q50" s="141"/>
      <c r="R50" s="141"/>
      <c r="S50" s="141"/>
      <c r="T50" s="141"/>
      <c r="U50" s="142"/>
    </row>
    <row r="51" spans="2:26" ht="12.75" customHeight="1">
      <c r="B51" s="51"/>
      <c r="C51" s="51"/>
      <c r="D51" s="9"/>
      <c r="H51" s="291"/>
      <c r="I51" s="126" t="str">
        <f t="shared" si="9"/>
        <v>WAS</v>
      </c>
      <c r="J51" s="73" t="str">
        <f t="shared" si="9"/>
        <v>WasteStraw</v>
      </c>
      <c r="K51" s="136">
        <v>1</v>
      </c>
      <c r="L51" s="133" t="s">
        <v>104</v>
      </c>
      <c r="M51" s="134" t="s">
        <v>103</v>
      </c>
      <c r="N51" s="134"/>
      <c r="O51" s="134"/>
      <c r="P51" s="134"/>
      <c r="Q51" s="134"/>
      <c r="R51" s="134"/>
      <c r="S51" s="134"/>
      <c r="T51" s="134"/>
      <c r="U51" s="135"/>
    </row>
    <row r="52" spans="2:26" ht="12.75" customHeight="1">
      <c r="B52" s="51" t="s">
        <v>240</v>
      </c>
      <c r="C52" s="51" t="s">
        <v>197</v>
      </c>
      <c r="D52" s="9"/>
      <c r="H52" s="291"/>
      <c r="I52" s="126" t="str">
        <f t="shared" si="9"/>
        <v>COS</v>
      </c>
      <c r="J52" s="73" t="str">
        <f t="shared" si="9"/>
        <v>CoalStraw</v>
      </c>
      <c r="K52" s="136">
        <v>1</v>
      </c>
      <c r="L52" s="133" t="s">
        <v>96</v>
      </c>
      <c r="M52" s="134" t="s">
        <v>103</v>
      </c>
      <c r="N52" s="134"/>
      <c r="O52" s="134"/>
      <c r="P52" s="134"/>
      <c r="Q52" s="134"/>
      <c r="R52" s="134"/>
      <c r="S52" s="134"/>
      <c r="T52" s="134"/>
      <c r="U52" s="135"/>
    </row>
    <row r="53" spans="2:26" ht="12.75" customHeight="1">
      <c r="B53" s="51" t="s">
        <v>241</v>
      </c>
      <c r="C53" s="51" t="s">
        <v>215</v>
      </c>
      <c r="D53" s="9"/>
      <c r="H53" s="291"/>
      <c r="I53" s="126" t="str">
        <f t="shared" si="9"/>
        <v>COW</v>
      </c>
      <c r="J53" s="73" t="str">
        <f t="shared" si="9"/>
        <v>CoalWood</v>
      </c>
      <c r="K53" s="136">
        <v>1</v>
      </c>
      <c r="L53" s="133" t="s">
        <v>96</v>
      </c>
      <c r="M53" s="134" t="s">
        <v>101</v>
      </c>
      <c r="N53" s="134" t="s">
        <v>102</v>
      </c>
      <c r="O53" s="134"/>
      <c r="P53" s="134"/>
      <c r="Q53" s="134"/>
      <c r="R53" s="134"/>
      <c r="S53" s="134"/>
      <c r="T53" s="134"/>
      <c r="U53" s="135"/>
    </row>
    <row r="54" spans="2:26" ht="12.75" customHeight="1">
      <c r="B54" s="51"/>
      <c r="C54" s="51"/>
      <c r="D54" s="9"/>
      <c r="H54" s="291"/>
      <c r="I54" s="126" t="str">
        <f t="shared" si="9"/>
        <v>WOG</v>
      </c>
      <c r="J54" s="73" t="str">
        <f t="shared" si="9"/>
        <v>WoodGas</v>
      </c>
      <c r="K54" s="136">
        <v>1</v>
      </c>
      <c r="L54" s="133" t="s">
        <v>101</v>
      </c>
      <c r="M54" s="134" t="s">
        <v>102</v>
      </c>
      <c r="N54" s="143" t="s">
        <v>155</v>
      </c>
      <c r="O54" s="134" t="s">
        <v>100</v>
      </c>
      <c r="P54" s="134"/>
      <c r="Q54" s="134"/>
      <c r="R54" s="134"/>
      <c r="S54" s="134"/>
      <c r="T54" s="134"/>
      <c r="U54" s="135"/>
    </row>
    <row r="55" spans="2:26" ht="12.75" customHeight="1">
      <c r="B55" s="51" t="s">
        <v>242</v>
      </c>
      <c r="C55" s="51" t="s">
        <v>104</v>
      </c>
      <c r="D55" s="9"/>
      <c r="H55" s="291"/>
      <c r="I55" s="126" t="str">
        <f t="shared" si="9"/>
        <v>WOO</v>
      </c>
      <c r="J55" s="73" t="str">
        <f t="shared" si="9"/>
        <v>Wood</v>
      </c>
      <c r="K55" s="136">
        <v>1</v>
      </c>
      <c r="L55" s="133" t="s">
        <v>101</v>
      </c>
      <c r="M55" s="134" t="s">
        <v>102</v>
      </c>
      <c r="N55" s="134"/>
      <c r="O55" s="134"/>
      <c r="P55" s="134"/>
      <c r="Q55" s="134"/>
      <c r="R55" s="134"/>
      <c r="S55" s="134"/>
      <c r="T55" s="134"/>
      <c r="U55" s="135"/>
      <c r="V55" s="144" t="s">
        <v>243</v>
      </c>
      <c r="W55" s="145"/>
      <c r="X55" s="145"/>
      <c r="Y55" s="145"/>
      <c r="Z55" s="145"/>
    </row>
    <row r="56" spans="2:26" ht="12.75" customHeight="1">
      <c r="B56" s="51" t="s">
        <v>244</v>
      </c>
      <c r="C56" s="51" t="s">
        <v>104</v>
      </c>
      <c r="D56" s="9"/>
      <c r="H56" s="291"/>
      <c r="I56" s="126" t="str">
        <f t="shared" si="9"/>
        <v>WOW</v>
      </c>
      <c r="J56" s="73" t="str">
        <f t="shared" si="9"/>
        <v>WoodWaste</v>
      </c>
      <c r="K56" s="136">
        <v>1</v>
      </c>
      <c r="L56" s="133" t="s">
        <v>101</v>
      </c>
      <c r="M56" s="134" t="s">
        <v>102</v>
      </c>
      <c r="N56" s="134" t="s">
        <v>104</v>
      </c>
      <c r="O56" s="134"/>
      <c r="P56" s="134"/>
      <c r="Q56" s="134"/>
      <c r="R56" s="134"/>
      <c r="S56" s="134"/>
      <c r="T56" s="134"/>
      <c r="U56" s="135"/>
    </row>
    <row r="57" spans="2:26" ht="12.75" customHeight="1">
      <c r="B57" s="51"/>
      <c r="C57" s="51"/>
      <c r="D57" s="9"/>
      <c r="H57" s="291"/>
      <c r="I57" s="126" t="str">
        <f t="shared" si="9"/>
        <v>WOS</v>
      </c>
      <c r="J57" s="73" t="str">
        <f t="shared" si="9"/>
        <v>WoodStraw</v>
      </c>
      <c r="K57" s="136">
        <v>1</v>
      </c>
      <c r="L57" s="133" t="s">
        <v>101</v>
      </c>
      <c r="M57" s="134" t="s">
        <v>102</v>
      </c>
      <c r="N57" s="134" t="s">
        <v>103</v>
      </c>
      <c r="O57" s="134"/>
      <c r="P57" s="134"/>
      <c r="Q57" s="134"/>
      <c r="R57" s="134"/>
      <c r="S57" s="134"/>
      <c r="T57" s="134"/>
      <c r="U57" s="135"/>
    </row>
    <row r="58" spans="2:26" ht="12.75" customHeight="1">
      <c r="B58" s="51" t="s">
        <v>245</v>
      </c>
      <c r="C58" s="51" t="s">
        <v>97</v>
      </c>
      <c r="D58" s="9"/>
      <c r="H58" s="291"/>
      <c r="I58" s="126" t="str">
        <f t="shared" si="9"/>
        <v>FL1</v>
      </c>
      <c r="J58" s="73" t="str">
        <f t="shared" si="9"/>
        <v>Flex1</v>
      </c>
      <c r="K58" s="136">
        <v>1</v>
      </c>
      <c r="L58" s="133" t="s">
        <v>104</v>
      </c>
      <c r="M58" s="134" t="s">
        <v>103</v>
      </c>
      <c r="N58" s="134" t="s">
        <v>102</v>
      </c>
      <c r="O58" s="143" t="s">
        <v>155</v>
      </c>
      <c r="P58" s="134" t="s">
        <v>100</v>
      </c>
      <c r="Q58" s="134"/>
      <c r="R58" s="134"/>
      <c r="S58" s="134"/>
      <c r="T58" s="134"/>
      <c r="U58" s="135"/>
    </row>
    <row r="59" spans="2:26" ht="12.75" customHeight="1">
      <c r="B59" s="51" t="s">
        <v>246</v>
      </c>
      <c r="C59" s="51" t="s">
        <v>97</v>
      </c>
      <c r="D59" s="9"/>
      <c r="H59" s="291"/>
      <c r="I59" s="146" t="str">
        <f t="shared" si="9"/>
        <v>FL2</v>
      </c>
      <c r="J59" s="109" t="str">
        <f t="shared" si="9"/>
        <v>Flex2</v>
      </c>
      <c r="K59" s="147">
        <v>1</v>
      </c>
      <c r="L59" s="148" t="s">
        <v>101</v>
      </c>
      <c r="M59" s="149" t="s">
        <v>103</v>
      </c>
      <c r="N59" s="150" t="s">
        <v>155</v>
      </c>
      <c r="O59" s="149" t="s">
        <v>100</v>
      </c>
      <c r="P59" s="149"/>
      <c r="Q59" s="149"/>
      <c r="R59" s="149"/>
      <c r="S59" s="149"/>
      <c r="T59" s="149"/>
      <c r="U59" s="151"/>
    </row>
    <row r="60" spans="2:26" ht="12.75" customHeight="1">
      <c r="B60" s="51" t="s">
        <v>247</v>
      </c>
      <c r="C60" s="51" t="s">
        <v>97</v>
      </c>
      <c r="D60" s="9"/>
      <c r="H60" s="291"/>
      <c r="I60" s="126" t="str">
        <f t="shared" si="9"/>
        <v>ADS</v>
      </c>
      <c r="J60" s="73" t="str">
        <f t="shared" si="9"/>
        <v>DSL &amp; DSB</v>
      </c>
      <c r="K60" s="136">
        <v>1</v>
      </c>
      <c r="L60" s="133" t="s">
        <v>98</v>
      </c>
      <c r="M60" s="143" t="s">
        <v>179</v>
      </c>
      <c r="N60" s="134"/>
      <c r="O60" s="134"/>
      <c r="P60" s="134"/>
      <c r="Q60" s="134"/>
      <c r="R60" s="134"/>
      <c r="S60" s="134"/>
      <c r="T60" s="134"/>
      <c r="U60" s="135"/>
    </row>
    <row r="61" spans="2:26" ht="12.75" customHeight="1" thickBot="1">
      <c r="B61" s="51"/>
      <c r="C61" s="51"/>
      <c r="D61" s="9"/>
      <c r="H61" s="292"/>
      <c r="I61" s="90" t="str">
        <f t="shared" si="9"/>
        <v>ANG</v>
      </c>
      <c r="J61" s="107" t="str">
        <f t="shared" si="9"/>
        <v>NGA &amp; SNG</v>
      </c>
      <c r="K61" s="108">
        <v>1</v>
      </c>
      <c r="L61" s="137" t="s">
        <v>99</v>
      </c>
      <c r="M61" s="152" t="s">
        <v>177</v>
      </c>
      <c r="N61" s="138"/>
      <c r="O61" s="138"/>
      <c r="P61" s="138"/>
      <c r="Q61" s="138"/>
      <c r="R61" s="138"/>
      <c r="S61" s="138"/>
      <c r="T61" s="138"/>
      <c r="U61" s="139"/>
    </row>
    <row r="62" spans="2:26" ht="12.75" customHeight="1">
      <c r="B62" s="51" t="s">
        <v>248</v>
      </c>
      <c r="C62" s="51" t="s">
        <v>151</v>
      </c>
      <c r="D62" s="9"/>
    </row>
    <row r="63" spans="2:26" ht="12.75" customHeight="1" thickBot="1">
      <c r="B63" s="51" t="s">
        <v>249</v>
      </c>
      <c r="C63" s="51" t="s">
        <v>96</v>
      </c>
      <c r="D63" s="9"/>
    </row>
    <row r="64" spans="2:26" ht="12.75" customHeight="1">
      <c r="B64" s="51"/>
      <c r="C64" s="51"/>
      <c r="D64" s="9"/>
      <c r="H64" s="113" t="s">
        <v>250</v>
      </c>
      <c r="L64" s="115" t="s">
        <v>13</v>
      </c>
      <c r="M64" s="116"/>
      <c r="N64" s="116"/>
      <c r="O64" s="116"/>
      <c r="P64" s="116"/>
      <c r="Q64" s="116"/>
      <c r="R64" s="116"/>
      <c r="S64" s="116"/>
      <c r="T64" s="116"/>
      <c r="U64" s="117"/>
      <c r="V64" s="9"/>
    </row>
    <row r="65" spans="2:33" ht="12.75" customHeight="1" thickBot="1">
      <c r="B65" s="51" t="s">
        <v>251</v>
      </c>
      <c r="C65" s="51" t="s">
        <v>203</v>
      </c>
      <c r="D65" s="9"/>
      <c r="L65" s="45" t="s">
        <v>138</v>
      </c>
      <c r="M65" s="44" t="s">
        <v>139</v>
      </c>
      <c r="N65" s="44" t="s">
        <v>140</v>
      </c>
      <c r="O65" s="44" t="s">
        <v>224</v>
      </c>
      <c r="P65" s="44" t="s">
        <v>225</v>
      </c>
      <c r="Q65" s="44" t="s">
        <v>226</v>
      </c>
      <c r="R65" s="44" t="s">
        <v>227</v>
      </c>
      <c r="S65" s="44" t="s">
        <v>228</v>
      </c>
      <c r="T65" s="44" t="s">
        <v>229</v>
      </c>
      <c r="U65" s="46" t="s">
        <v>230</v>
      </c>
    </row>
    <row r="66" spans="2:33" ht="12.75" customHeight="1">
      <c r="B66" s="51" t="s">
        <v>252</v>
      </c>
      <c r="C66" s="51" t="s">
        <v>101</v>
      </c>
      <c r="D66" s="9"/>
      <c r="H66" s="287" t="s">
        <v>232</v>
      </c>
      <c r="I66" s="121" t="str">
        <f t="shared" ref="I66:J80" si="10">+I47</f>
        <v>DSB</v>
      </c>
      <c r="J66" s="56" t="str">
        <f t="shared" si="10"/>
        <v>BioDiesel</v>
      </c>
      <c r="K66" s="56"/>
      <c r="L66" s="153"/>
      <c r="M66" s="154">
        <v>0</v>
      </c>
      <c r="N66" s="154"/>
      <c r="O66" s="154"/>
      <c r="P66" s="154"/>
      <c r="Q66" s="154"/>
      <c r="R66" s="154"/>
      <c r="S66" s="154"/>
      <c r="T66" s="154"/>
      <c r="U66" s="155"/>
    </row>
    <row r="67" spans="2:33" ht="12.75" customHeight="1">
      <c r="B67" s="51" t="s">
        <v>253</v>
      </c>
      <c r="C67" s="51" t="s">
        <v>204</v>
      </c>
      <c r="D67" s="9"/>
      <c r="H67" s="288"/>
      <c r="I67" s="126" t="str">
        <f t="shared" si="10"/>
        <v>SNG</v>
      </c>
      <c r="J67" s="73" t="str">
        <f t="shared" si="10"/>
        <v>Synt.Nat.Gas</v>
      </c>
      <c r="K67" s="73"/>
      <c r="L67" s="153"/>
      <c r="M67" s="154">
        <v>0</v>
      </c>
      <c r="N67" s="154"/>
      <c r="O67" s="154"/>
      <c r="P67" s="154"/>
      <c r="Q67" s="154"/>
      <c r="R67" s="154"/>
      <c r="S67" s="154"/>
      <c r="T67" s="154"/>
      <c r="U67" s="155"/>
    </row>
    <row r="68" spans="2:33" ht="12.75" customHeight="1" thickBot="1">
      <c r="B68" s="51" t="s">
        <v>254</v>
      </c>
      <c r="C68" s="51" t="s">
        <v>187</v>
      </c>
      <c r="D68" s="9"/>
      <c r="H68" s="289"/>
      <c r="I68" s="90" t="str">
        <f t="shared" si="10"/>
        <v>GAS</v>
      </c>
      <c r="J68" s="107" t="str">
        <f t="shared" si="10"/>
        <v>Gas</v>
      </c>
      <c r="K68" s="107"/>
      <c r="L68" s="156"/>
      <c r="M68" s="157">
        <v>0</v>
      </c>
      <c r="N68" s="157">
        <v>0</v>
      </c>
      <c r="O68" s="157"/>
      <c r="P68" s="157"/>
      <c r="Q68" s="157"/>
      <c r="R68" s="157"/>
      <c r="S68" s="157"/>
      <c r="T68" s="157"/>
      <c r="U68" s="158"/>
    </row>
    <row r="69" spans="2:33" ht="12.75" customHeight="1">
      <c r="B69" s="51" t="s">
        <v>255</v>
      </c>
      <c r="C69" s="51" t="s">
        <v>197</v>
      </c>
      <c r="D69" s="9"/>
      <c r="H69" s="290" t="s">
        <v>188</v>
      </c>
      <c r="I69" s="121" t="str">
        <f t="shared" si="10"/>
        <v>GWA</v>
      </c>
      <c r="J69" s="56" t="str">
        <f t="shared" si="10"/>
        <v>GasWaste</v>
      </c>
      <c r="K69" s="59"/>
      <c r="L69" s="159">
        <v>0.35</v>
      </c>
      <c r="M69" s="160">
        <v>0.75</v>
      </c>
      <c r="N69" s="160"/>
      <c r="O69" s="160"/>
      <c r="P69" s="160"/>
      <c r="Q69" s="160"/>
      <c r="R69" s="160"/>
      <c r="S69" s="160"/>
      <c r="T69" s="160"/>
      <c r="U69" s="161"/>
    </row>
    <row r="70" spans="2:33" ht="12.75" customHeight="1">
      <c r="B70" s="51" t="s">
        <v>256</v>
      </c>
      <c r="C70" s="51" t="s">
        <v>151</v>
      </c>
      <c r="H70" s="291"/>
      <c r="I70" s="126" t="str">
        <f t="shared" si="10"/>
        <v>WAS</v>
      </c>
      <c r="J70" s="73" t="str">
        <f t="shared" si="10"/>
        <v>WasteStraw</v>
      </c>
      <c r="K70" s="76"/>
      <c r="L70" s="153">
        <v>0.6</v>
      </c>
      <c r="M70" s="154">
        <v>0.45</v>
      </c>
      <c r="N70" s="154"/>
      <c r="O70" s="154"/>
      <c r="P70" s="154"/>
      <c r="Q70" s="154"/>
      <c r="R70" s="154"/>
      <c r="S70" s="154"/>
      <c r="T70" s="154"/>
      <c r="U70" s="155"/>
      <c r="AF70" s="9"/>
      <c r="AG70" s="9"/>
    </row>
    <row r="71" spans="2:33" ht="12.75" customHeight="1">
      <c r="B71" s="51" t="s">
        <v>257</v>
      </c>
      <c r="C71" s="51" t="s">
        <v>204</v>
      </c>
      <c r="H71" s="291"/>
      <c r="I71" s="126" t="str">
        <f t="shared" si="10"/>
        <v>COS</v>
      </c>
      <c r="J71" s="73" t="str">
        <f t="shared" si="10"/>
        <v>CoalStraw</v>
      </c>
      <c r="K71" s="76"/>
      <c r="L71" s="153">
        <v>0.9</v>
      </c>
      <c r="M71" s="154">
        <v>0.15</v>
      </c>
      <c r="N71" s="154"/>
      <c r="O71" s="154"/>
      <c r="P71" s="154"/>
      <c r="Q71" s="154"/>
      <c r="R71" s="154"/>
      <c r="S71" s="154"/>
      <c r="T71" s="154"/>
      <c r="U71" s="155"/>
      <c r="AF71" s="9"/>
      <c r="AG71" s="9"/>
    </row>
    <row r="72" spans="2:33" ht="12.75" customHeight="1">
      <c r="B72" s="51" t="s">
        <v>258</v>
      </c>
      <c r="C72" s="51" t="s">
        <v>151</v>
      </c>
      <c r="H72" s="291"/>
      <c r="I72" s="126" t="str">
        <f t="shared" si="10"/>
        <v>COW</v>
      </c>
      <c r="J72" s="73" t="str">
        <f t="shared" si="10"/>
        <v>CoalWood</v>
      </c>
      <c r="K72" s="76"/>
      <c r="L72" s="153">
        <v>0.85</v>
      </c>
      <c r="M72" s="154">
        <v>0.2</v>
      </c>
      <c r="N72" s="154">
        <v>0.2</v>
      </c>
      <c r="O72" s="154"/>
      <c r="P72" s="154"/>
      <c r="Q72" s="154"/>
      <c r="R72" s="154"/>
      <c r="S72" s="154"/>
      <c r="T72" s="154"/>
      <c r="U72" s="155"/>
      <c r="AF72" s="9"/>
      <c r="AG72" s="9"/>
    </row>
    <row r="73" spans="2:33" ht="12.75" customHeight="1">
      <c r="B73" s="51" t="s">
        <v>259</v>
      </c>
      <c r="C73" s="51" t="s">
        <v>102</v>
      </c>
      <c r="H73" s="291"/>
      <c r="I73" s="126" t="str">
        <f t="shared" si="10"/>
        <v>WOG</v>
      </c>
      <c r="J73" s="73" t="str">
        <f t="shared" si="10"/>
        <v>WoodGas</v>
      </c>
      <c r="K73" s="76"/>
      <c r="L73" s="153">
        <v>0.65</v>
      </c>
      <c r="M73" s="154">
        <v>0.65</v>
      </c>
      <c r="N73" s="154">
        <v>0.1</v>
      </c>
      <c r="O73" s="154">
        <v>0.1</v>
      </c>
      <c r="P73" s="154"/>
      <c r="Q73" s="154"/>
      <c r="R73" s="154"/>
      <c r="S73" s="154"/>
      <c r="T73" s="154"/>
      <c r="U73" s="155"/>
      <c r="AF73" s="9"/>
      <c r="AG73" s="9"/>
    </row>
    <row r="74" spans="2:33" ht="12.75" customHeight="1">
      <c r="B74" s="51"/>
      <c r="C74" s="51"/>
      <c r="H74" s="291"/>
      <c r="I74" s="126" t="str">
        <f t="shared" si="10"/>
        <v>WOO</v>
      </c>
      <c r="J74" s="73" t="str">
        <f t="shared" si="10"/>
        <v>Wood</v>
      </c>
      <c r="K74" s="76"/>
      <c r="L74" s="153">
        <v>0.15</v>
      </c>
      <c r="M74" s="154">
        <v>0.85</v>
      </c>
      <c r="N74" s="154"/>
      <c r="O74" s="154"/>
      <c r="P74" s="154"/>
      <c r="Q74" s="154"/>
      <c r="R74" s="154"/>
      <c r="S74" s="154"/>
      <c r="T74" s="154"/>
      <c r="U74" s="155"/>
      <c r="AF74" s="9"/>
      <c r="AG74" s="9"/>
    </row>
    <row r="75" spans="2:33" ht="12.75" customHeight="1">
      <c r="B75" s="51" t="s">
        <v>260</v>
      </c>
      <c r="C75" s="51" t="s">
        <v>204</v>
      </c>
      <c r="H75" s="291"/>
      <c r="I75" s="126" t="str">
        <f t="shared" si="10"/>
        <v>WOW</v>
      </c>
      <c r="J75" s="73" t="str">
        <f t="shared" si="10"/>
        <v>WoodWaste</v>
      </c>
      <c r="K75" s="76"/>
      <c r="L75" s="153">
        <v>0</v>
      </c>
      <c r="M75" s="154">
        <v>0.1</v>
      </c>
      <c r="N75" s="154">
        <v>0.9</v>
      </c>
      <c r="O75" s="154"/>
      <c r="P75" s="154"/>
      <c r="Q75" s="154"/>
      <c r="R75" s="154"/>
      <c r="S75" s="154"/>
      <c r="T75" s="154"/>
      <c r="U75" s="155"/>
      <c r="AF75" s="9"/>
      <c r="AG75" s="9"/>
    </row>
    <row r="76" spans="2:33" ht="12.75" customHeight="1">
      <c r="B76" s="51" t="s">
        <v>261</v>
      </c>
      <c r="C76" s="51" t="s">
        <v>197</v>
      </c>
      <c r="H76" s="291"/>
      <c r="I76" s="126" t="str">
        <f t="shared" si="10"/>
        <v>WOS</v>
      </c>
      <c r="J76" s="73" t="str">
        <f t="shared" si="10"/>
        <v>WoodStraw</v>
      </c>
      <c r="K76" s="76"/>
      <c r="L76" s="153">
        <v>0.1</v>
      </c>
      <c r="M76" s="154">
        <v>0.5</v>
      </c>
      <c r="N76" s="154">
        <v>0.4</v>
      </c>
      <c r="O76" s="154"/>
      <c r="P76" s="154"/>
      <c r="Q76" s="154"/>
      <c r="R76" s="154"/>
      <c r="S76" s="154"/>
      <c r="T76" s="154"/>
      <c r="U76" s="155"/>
      <c r="AF76" s="9"/>
      <c r="AG76" s="9"/>
    </row>
    <row r="77" spans="2:33" ht="12.75" customHeight="1">
      <c r="B77" s="51" t="s">
        <v>262</v>
      </c>
      <c r="C77" s="51" t="s">
        <v>197</v>
      </c>
      <c r="H77" s="291"/>
      <c r="I77" s="126" t="str">
        <f t="shared" si="10"/>
        <v>FL1</v>
      </c>
      <c r="J77" s="73" t="str">
        <f t="shared" si="10"/>
        <v>Flex1</v>
      </c>
      <c r="K77" s="76"/>
      <c r="L77" s="153">
        <v>0.7</v>
      </c>
      <c r="M77" s="154">
        <v>0.15</v>
      </c>
      <c r="N77" s="154">
        <v>0.1</v>
      </c>
      <c r="O77" s="154">
        <v>0</v>
      </c>
      <c r="P77" s="154">
        <v>0.05</v>
      </c>
      <c r="Q77" s="154"/>
      <c r="R77" s="154"/>
      <c r="S77" s="154"/>
      <c r="T77" s="154"/>
      <c r="U77" s="155"/>
      <c r="AF77" s="9"/>
      <c r="AG77" s="9"/>
    </row>
    <row r="78" spans="2:33" ht="12.75" customHeight="1">
      <c r="B78" s="51" t="s">
        <v>263</v>
      </c>
      <c r="C78" s="51" t="s">
        <v>197</v>
      </c>
      <c r="H78" s="291"/>
      <c r="I78" s="146" t="str">
        <f t="shared" si="10"/>
        <v>FL2</v>
      </c>
      <c r="J78" s="109" t="str">
        <f t="shared" si="10"/>
        <v>Flex2</v>
      </c>
      <c r="K78" s="162"/>
      <c r="L78" s="163">
        <v>0.45</v>
      </c>
      <c r="M78" s="164">
        <v>0.1</v>
      </c>
      <c r="N78" s="164">
        <v>0.5</v>
      </c>
      <c r="O78" s="164"/>
      <c r="P78" s="164"/>
      <c r="Q78" s="164"/>
      <c r="R78" s="164"/>
      <c r="S78" s="164"/>
      <c r="T78" s="164"/>
      <c r="U78" s="165"/>
      <c r="AF78" s="9"/>
      <c r="AG78" s="9"/>
    </row>
    <row r="79" spans="2:33" ht="12.75" customHeight="1">
      <c r="B79" s="51" t="s">
        <v>264</v>
      </c>
      <c r="C79" s="51" t="s">
        <v>187</v>
      </c>
      <c r="H79" s="291"/>
      <c r="I79" s="126" t="str">
        <f t="shared" si="10"/>
        <v>ADS</v>
      </c>
      <c r="J79" s="73" t="str">
        <f t="shared" si="10"/>
        <v>DSL &amp; DSB</v>
      </c>
      <c r="K79" s="76"/>
      <c r="L79" s="153">
        <v>0.95</v>
      </c>
      <c r="M79" s="154">
        <v>0.1</v>
      </c>
      <c r="N79" s="154"/>
      <c r="O79" s="154"/>
      <c r="P79" s="154"/>
      <c r="Q79" s="154"/>
      <c r="R79" s="154"/>
      <c r="S79" s="154"/>
      <c r="T79" s="154"/>
      <c r="U79" s="155"/>
      <c r="AD79" s="9"/>
      <c r="AE79" s="9"/>
      <c r="AF79" s="9"/>
      <c r="AG79" s="9"/>
    </row>
    <row r="80" spans="2:33" ht="12.75" customHeight="1" thickBot="1">
      <c r="B80" s="51" t="s">
        <v>265</v>
      </c>
      <c r="C80" s="51" t="s">
        <v>211</v>
      </c>
      <c r="D80" s="166"/>
      <c r="H80" s="292"/>
      <c r="I80" s="90" t="str">
        <f t="shared" si="10"/>
        <v>ANG</v>
      </c>
      <c r="J80" s="107" t="str">
        <f t="shared" si="10"/>
        <v>NGA &amp; SNG</v>
      </c>
      <c r="K80" s="93"/>
      <c r="L80" s="156">
        <v>1</v>
      </c>
      <c r="M80" s="157">
        <v>0</v>
      </c>
      <c r="N80" s="157">
        <v>0</v>
      </c>
      <c r="O80" s="157"/>
      <c r="P80" s="157"/>
      <c r="Q80" s="157"/>
      <c r="R80" s="157"/>
      <c r="S80" s="157"/>
      <c r="T80" s="157"/>
      <c r="U80" s="158"/>
      <c r="AD80" s="9"/>
      <c r="AE80" s="9"/>
      <c r="AF80" s="9"/>
      <c r="AG80" s="9"/>
    </row>
    <row r="81" spans="2:33" ht="12.75" customHeight="1">
      <c r="B81" s="51" t="s">
        <v>266</v>
      </c>
      <c r="C81" s="51" t="s">
        <v>197</v>
      </c>
      <c r="D81" s="166"/>
      <c r="K81" s="167"/>
      <c r="AD81" s="9"/>
      <c r="AE81" s="9"/>
      <c r="AF81" s="9"/>
      <c r="AG81" s="9"/>
    </row>
    <row r="82" spans="2:33" ht="12.75" customHeight="1" thickBot="1">
      <c r="B82" s="51"/>
      <c r="C82" s="51"/>
      <c r="D82"/>
      <c r="AD82" s="9"/>
      <c r="AE82" s="9"/>
      <c r="AF82" s="9"/>
      <c r="AG82" s="9"/>
    </row>
    <row r="83" spans="2:33" ht="12.75" customHeight="1">
      <c r="B83" s="51" t="s">
        <v>267</v>
      </c>
      <c r="C83" s="51" t="s">
        <v>197</v>
      </c>
      <c r="H83" s="113" t="s">
        <v>268</v>
      </c>
      <c r="K83" s="167"/>
      <c r="L83" s="115" t="s">
        <v>14</v>
      </c>
      <c r="M83" s="116"/>
      <c r="N83" s="116"/>
      <c r="O83" s="116"/>
      <c r="P83" s="116"/>
      <c r="Q83" s="116"/>
      <c r="R83" s="116"/>
      <c r="S83" s="116"/>
      <c r="T83" s="116"/>
      <c r="U83" s="117"/>
      <c r="V83" s="9"/>
      <c r="W83" s="113" t="s">
        <v>269</v>
      </c>
      <c r="AD83" s="9"/>
      <c r="AE83" s="9"/>
      <c r="AF83" s="9"/>
    </row>
    <row r="84" spans="2:33" ht="12.75" customHeight="1" thickBot="1">
      <c r="B84" s="51" t="s">
        <v>270</v>
      </c>
      <c r="C84" s="51" t="s">
        <v>173</v>
      </c>
      <c r="K84" s="167"/>
      <c r="L84" s="45" t="s">
        <v>138</v>
      </c>
      <c r="M84" s="44" t="s">
        <v>139</v>
      </c>
      <c r="N84" s="44" t="s">
        <v>140</v>
      </c>
      <c r="O84" s="44" t="s">
        <v>224</v>
      </c>
      <c r="P84" s="44" t="s">
        <v>225</v>
      </c>
      <c r="Q84" s="44" t="s">
        <v>226</v>
      </c>
      <c r="R84" s="44" t="s">
        <v>227</v>
      </c>
      <c r="S84" s="44" t="s">
        <v>228</v>
      </c>
      <c r="T84" s="44" t="s">
        <v>229</v>
      </c>
      <c r="U84" s="46" t="s">
        <v>230</v>
      </c>
      <c r="AD84" s="9"/>
      <c r="AE84" s="9"/>
      <c r="AF84" s="9"/>
    </row>
    <row r="85" spans="2:33" ht="12.75" customHeight="1">
      <c r="B85" s="51" t="s">
        <v>271</v>
      </c>
      <c r="C85" s="51" t="s">
        <v>173</v>
      </c>
      <c r="H85" s="287" t="s">
        <v>232</v>
      </c>
      <c r="I85" s="121" t="str">
        <f t="shared" ref="I85:J99" si="11">+I66</f>
        <v>DSB</v>
      </c>
      <c r="J85" s="56" t="str">
        <f t="shared" si="11"/>
        <v>BioDiesel</v>
      </c>
      <c r="K85" s="56"/>
      <c r="L85" s="153"/>
      <c r="M85" s="154">
        <v>0</v>
      </c>
      <c r="N85" s="154"/>
      <c r="O85" s="154"/>
      <c r="P85" s="154"/>
      <c r="Q85" s="154"/>
      <c r="R85" s="154"/>
      <c r="S85" s="154"/>
      <c r="T85" s="154"/>
      <c r="U85" s="155"/>
      <c r="W85" s="168">
        <f t="shared" ref="W85:AF99" si="12">+L85-L66</f>
        <v>0</v>
      </c>
      <c r="X85" s="169">
        <f t="shared" si="12"/>
        <v>0</v>
      </c>
      <c r="Y85" s="169">
        <f t="shared" si="12"/>
        <v>0</v>
      </c>
      <c r="Z85" s="169">
        <f t="shared" si="12"/>
        <v>0</v>
      </c>
      <c r="AA85" s="169">
        <f t="shared" si="12"/>
        <v>0</v>
      </c>
      <c r="AB85" s="169">
        <f t="shared" si="12"/>
        <v>0</v>
      </c>
      <c r="AC85" s="169">
        <f t="shared" si="12"/>
        <v>0</v>
      </c>
      <c r="AD85" s="169">
        <f t="shared" si="12"/>
        <v>0</v>
      </c>
      <c r="AE85" s="169">
        <f t="shared" si="12"/>
        <v>0</v>
      </c>
      <c r="AF85" s="170">
        <f t="shared" si="12"/>
        <v>0</v>
      </c>
    </row>
    <row r="86" spans="2:33" ht="12.75" customHeight="1">
      <c r="B86" s="51" t="s">
        <v>272</v>
      </c>
      <c r="C86" s="51" t="s">
        <v>211</v>
      </c>
      <c r="H86" s="288"/>
      <c r="I86" s="126" t="str">
        <f t="shared" si="11"/>
        <v>SNG</v>
      </c>
      <c r="J86" s="73" t="str">
        <f t="shared" si="11"/>
        <v>Synt.Nat.Gas</v>
      </c>
      <c r="K86" s="73"/>
      <c r="L86" s="153"/>
      <c r="M86" s="154">
        <v>0</v>
      </c>
      <c r="N86" s="154"/>
      <c r="O86" s="154"/>
      <c r="P86" s="154"/>
      <c r="Q86" s="154"/>
      <c r="R86" s="154"/>
      <c r="S86" s="154"/>
      <c r="T86" s="154"/>
      <c r="U86" s="155"/>
      <c r="W86" s="168">
        <f t="shared" si="12"/>
        <v>0</v>
      </c>
      <c r="X86" s="169">
        <f t="shared" si="12"/>
        <v>0</v>
      </c>
      <c r="Y86" s="169">
        <f t="shared" si="12"/>
        <v>0</v>
      </c>
      <c r="Z86" s="169">
        <f t="shared" si="12"/>
        <v>0</v>
      </c>
      <c r="AA86" s="169">
        <f t="shared" si="12"/>
        <v>0</v>
      </c>
      <c r="AB86" s="169">
        <f t="shared" si="12"/>
        <v>0</v>
      </c>
      <c r="AC86" s="169">
        <f t="shared" si="12"/>
        <v>0</v>
      </c>
      <c r="AD86" s="169">
        <f t="shared" si="12"/>
        <v>0</v>
      </c>
      <c r="AE86" s="169">
        <f t="shared" si="12"/>
        <v>0</v>
      </c>
      <c r="AF86" s="170">
        <f t="shared" si="12"/>
        <v>0</v>
      </c>
    </row>
    <row r="87" spans="2:33" ht="12.75" customHeight="1" thickBot="1">
      <c r="B87" s="51"/>
      <c r="C87" s="51"/>
      <c r="H87" s="289"/>
      <c r="I87" s="90" t="str">
        <f t="shared" si="11"/>
        <v>GAS</v>
      </c>
      <c r="J87" s="107" t="str">
        <f t="shared" si="11"/>
        <v>Gas</v>
      </c>
      <c r="K87" s="107"/>
      <c r="L87" s="156"/>
      <c r="M87" s="157">
        <v>0</v>
      </c>
      <c r="N87" s="157">
        <v>0</v>
      </c>
      <c r="O87" s="157"/>
      <c r="P87" s="157"/>
      <c r="Q87" s="157"/>
      <c r="R87" s="157"/>
      <c r="S87" s="157"/>
      <c r="T87" s="157"/>
      <c r="U87" s="158"/>
      <c r="W87" s="171">
        <f t="shared" si="12"/>
        <v>0</v>
      </c>
      <c r="X87" s="172">
        <f t="shared" si="12"/>
        <v>0</v>
      </c>
      <c r="Y87" s="172">
        <f t="shared" si="12"/>
        <v>0</v>
      </c>
      <c r="Z87" s="172">
        <f t="shared" si="12"/>
        <v>0</v>
      </c>
      <c r="AA87" s="172">
        <f t="shared" si="12"/>
        <v>0</v>
      </c>
      <c r="AB87" s="172">
        <f t="shared" si="12"/>
        <v>0</v>
      </c>
      <c r="AC87" s="172">
        <f t="shared" si="12"/>
        <v>0</v>
      </c>
      <c r="AD87" s="172">
        <f t="shared" si="12"/>
        <v>0</v>
      </c>
      <c r="AE87" s="172">
        <f t="shared" si="12"/>
        <v>0</v>
      </c>
      <c r="AF87" s="173">
        <f t="shared" si="12"/>
        <v>0</v>
      </c>
    </row>
    <row r="88" spans="2:33" ht="12.75" customHeight="1">
      <c r="B88" s="51"/>
      <c r="C88" s="51"/>
      <c r="H88" s="290" t="s">
        <v>188</v>
      </c>
      <c r="I88" s="121" t="str">
        <f t="shared" si="11"/>
        <v>GWA</v>
      </c>
      <c r="J88" s="56" t="str">
        <f t="shared" si="11"/>
        <v>GasWaste</v>
      </c>
      <c r="K88" s="59"/>
      <c r="L88" s="159">
        <v>0.35</v>
      </c>
      <c r="M88" s="160">
        <v>0.75</v>
      </c>
      <c r="N88" s="160"/>
      <c r="O88" s="160"/>
      <c r="P88" s="160"/>
      <c r="Q88" s="160"/>
      <c r="R88" s="160"/>
      <c r="S88" s="160"/>
      <c r="T88" s="160"/>
      <c r="U88" s="161"/>
      <c r="W88" s="174">
        <f t="shared" si="12"/>
        <v>0</v>
      </c>
      <c r="X88" s="175">
        <f t="shared" si="12"/>
        <v>0</v>
      </c>
      <c r="Y88" s="175">
        <f t="shared" si="12"/>
        <v>0</v>
      </c>
      <c r="Z88" s="175">
        <f t="shared" si="12"/>
        <v>0</v>
      </c>
      <c r="AA88" s="175">
        <f t="shared" si="12"/>
        <v>0</v>
      </c>
      <c r="AB88" s="175">
        <f t="shared" si="12"/>
        <v>0</v>
      </c>
      <c r="AC88" s="175">
        <f t="shared" si="12"/>
        <v>0</v>
      </c>
      <c r="AD88" s="175">
        <f t="shared" si="12"/>
        <v>0</v>
      </c>
      <c r="AE88" s="175">
        <f t="shared" si="12"/>
        <v>0</v>
      </c>
      <c r="AF88" s="176">
        <f t="shared" si="12"/>
        <v>0</v>
      </c>
    </row>
    <row r="89" spans="2:33" ht="12.75" customHeight="1">
      <c r="B89" s="51"/>
      <c r="C89" s="51"/>
      <c r="H89" s="291"/>
      <c r="I89" s="126" t="str">
        <f t="shared" si="11"/>
        <v>WAS</v>
      </c>
      <c r="J89" s="73" t="str">
        <f t="shared" si="11"/>
        <v>WasteStraw</v>
      </c>
      <c r="K89" s="76"/>
      <c r="L89" s="153">
        <v>0.6</v>
      </c>
      <c r="M89" s="154">
        <v>0.45</v>
      </c>
      <c r="N89" s="154"/>
      <c r="O89" s="154"/>
      <c r="P89" s="154"/>
      <c r="Q89" s="154"/>
      <c r="R89" s="154"/>
      <c r="S89" s="154"/>
      <c r="T89" s="154"/>
      <c r="U89" s="155"/>
      <c r="W89" s="168">
        <f t="shared" si="12"/>
        <v>0</v>
      </c>
      <c r="X89" s="169">
        <f t="shared" si="12"/>
        <v>0</v>
      </c>
      <c r="Y89" s="169">
        <f t="shared" si="12"/>
        <v>0</v>
      </c>
      <c r="Z89" s="169">
        <f t="shared" si="12"/>
        <v>0</v>
      </c>
      <c r="AA89" s="169">
        <f t="shared" si="12"/>
        <v>0</v>
      </c>
      <c r="AB89" s="169">
        <f t="shared" si="12"/>
        <v>0</v>
      </c>
      <c r="AC89" s="169">
        <f t="shared" si="12"/>
        <v>0</v>
      </c>
      <c r="AD89" s="169">
        <f t="shared" si="12"/>
        <v>0</v>
      </c>
      <c r="AE89" s="169">
        <f t="shared" si="12"/>
        <v>0</v>
      </c>
      <c r="AF89" s="170">
        <f t="shared" si="12"/>
        <v>0</v>
      </c>
    </row>
    <row r="90" spans="2:33" ht="12.75" customHeight="1">
      <c r="B90" s="51"/>
      <c r="C90" s="51"/>
      <c r="H90" s="291"/>
      <c r="I90" s="126" t="str">
        <f t="shared" si="11"/>
        <v>COS</v>
      </c>
      <c r="J90" s="73" t="str">
        <f t="shared" si="11"/>
        <v>CoalStraw</v>
      </c>
      <c r="K90" s="76"/>
      <c r="L90" s="153">
        <v>0.9</v>
      </c>
      <c r="M90" s="154">
        <v>0.15</v>
      </c>
      <c r="N90" s="154"/>
      <c r="O90" s="154"/>
      <c r="P90" s="154"/>
      <c r="Q90" s="154"/>
      <c r="R90" s="154"/>
      <c r="S90" s="154"/>
      <c r="T90" s="154"/>
      <c r="U90" s="155"/>
      <c r="W90" s="168">
        <f t="shared" si="12"/>
        <v>0</v>
      </c>
      <c r="X90" s="169">
        <f t="shared" si="12"/>
        <v>0</v>
      </c>
      <c r="Y90" s="169">
        <f t="shared" si="12"/>
        <v>0</v>
      </c>
      <c r="Z90" s="169">
        <f t="shared" si="12"/>
        <v>0</v>
      </c>
      <c r="AA90" s="169">
        <f t="shared" si="12"/>
        <v>0</v>
      </c>
      <c r="AB90" s="169">
        <f t="shared" si="12"/>
        <v>0</v>
      </c>
      <c r="AC90" s="169">
        <f t="shared" si="12"/>
        <v>0</v>
      </c>
      <c r="AD90" s="169">
        <f t="shared" si="12"/>
        <v>0</v>
      </c>
      <c r="AE90" s="169">
        <f t="shared" si="12"/>
        <v>0</v>
      </c>
      <c r="AF90" s="170">
        <f t="shared" si="12"/>
        <v>0</v>
      </c>
    </row>
    <row r="91" spans="2:33" ht="12.75" customHeight="1">
      <c r="B91" s="51"/>
      <c r="C91" s="51"/>
      <c r="H91" s="291"/>
      <c r="I91" s="126" t="str">
        <f t="shared" si="11"/>
        <v>COW</v>
      </c>
      <c r="J91" s="73" t="str">
        <f t="shared" si="11"/>
        <v>CoalWood</v>
      </c>
      <c r="K91" s="76"/>
      <c r="L91" s="153">
        <v>0.85</v>
      </c>
      <c r="M91" s="154">
        <v>0.2</v>
      </c>
      <c r="N91" s="154">
        <v>0.2</v>
      </c>
      <c r="O91" s="154"/>
      <c r="P91" s="154"/>
      <c r="Q91" s="154"/>
      <c r="R91" s="154"/>
      <c r="S91" s="154"/>
      <c r="T91" s="154"/>
      <c r="U91" s="155"/>
      <c r="W91" s="168">
        <f t="shared" si="12"/>
        <v>0</v>
      </c>
      <c r="X91" s="169">
        <f t="shared" si="12"/>
        <v>0</v>
      </c>
      <c r="Y91" s="169">
        <f t="shared" si="12"/>
        <v>0</v>
      </c>
      <c r="Z91" s="169">
        <f t="shared" si="12"/>
        <v>0</v>
      </c>
      <c r="AA91" s="169">
        <f t="shared" si="12"/>
        <v>0</v>
      </c>
      <c r="AB91" s="169">
        <f t="shared" si="12"/>
        <v>0</v>
      </c>
      <c r="AC91" s="169">
        <f t="shared" si="12"/>
        <v>0</v>
      </c>
      <c r="AD91" s="169">
        <f t="shared" si="12"/>
        <v>0</v>
      </c>
      <c r="AE91" s="169">
        <f t="shared" si="12"/>
        <v>0</v>
      </c>
      <c r="AF91" s="170">
        <f t="shared" si="12"/>
        <v>0</v>
      </c>
    </row>
    <row r="92" spans="2:33" ht="12.75" customHeight="1">
      <c r="B92" s="51"/>
      <c r="C92" s="51"/>
      <c r="H92" s="291"/>
      <c r="I92" s="126" t="str">
        <f t="shared" si="11"/>
        <v>WOG</v>
      </c>
      <c r="J92" s="73" t="str">
        <f t="shared" si="11"/>
        <v>WoodGas</v>
      </c>
      <c r="K92" s="76"/>
      <c r="L92" s="153">
        <v>0.65</v>
      </c>
      <c r="M92" s="154">
        <v>0.65</v>
      </c>
      <c r="N92" s="154">
        <v>0.1</v>
      </c>
      <c r="O92" s="154">
        <v>0.1</v>
      </c>
      <c r="P92" s="154"/>
      <c r="Q92" s="154"/>
      <c r="R92" s="154"/>
      <c r="S92" s="154"/>
      <c r="T92" s="154"/>
      <c r="U92" s="155"/>
      <c r="W92" s="168">
        <f t="shared" si="12"/>
        <v>0</v>
      </c>
      <c r="X92" s="169">
        <f t="shared" si="12"/>
        <v>0</v>
      </c>
      <c r="Y92" s="169">
        <f t="shared" si="12"/>
        <v>0</v>
      </c>
      <c r="Z92" s="169">
        <f t="shared" si="12"/>
        <v>0</v>
      </c>
      <c r="AA92" s="169">
        <f t="shared" si="12"/>
        <v>0</v>
      </c>
      <c r="AB92" s="169">
        <f t="shared" si="12"/>
        <v>0</v>
      </c>
      <c r="AC92" s="169">
        <f t="shared" si="12"/>
        <v>0</v>
      </c>
      <c r="AD92" s="169">
        <f t="shared" si="12"/>
        <v>0</v>
      </c>
      <c r="AE92" s="169">
        <f t="shared" si="12"/>
        <v>0</v>
      </c>
      <c r="AF92" s="170">
        <f t="shared" si="12"/>
        <v>0</v>
      </c>
    </row>
    <row r="93" spans="2:33" ht="12.75" customHeight="1">
      <c r="B93" s="51"/>
      <c r="C93" s="51"/>
      <c r="H93" s="291"/>
      <c r="I93" s="126" t="str">
        <f t="shared" si="11"/>
        <v>WOO</v>
      </c>
      <c r="J93" s="73" t="str">
        <f t="shared" si="11"/>
        <v>Wood</v>
      </c>
      <c r="K93" s="76"/>
      <c r="L93" s="153">
        <v>0.15</v>
      </c>
      <c r="M93" s="154">
        <v>0.85</v>
      </c>
      <c r="N93" s="154"/>
      <c r="O93" s="154"/>
      <c r="P93" s="154"/>
      <c r="Q93" s="154"/>
      <c r="R93" s="154"/>
      <c r="S93" s="154"/>
      <c r="T93" s="154"/>
      <c r="U93" s="155"/>
      <c r="W93" s="168">
        <f t="shared" si="12"/>
        <v>0</v>
      </c>
      <c r="X93" s="169">
        <f t="shared" si="12"/>
        <v>0</v>
      </c>
      <c r="Y93" s="169">
        <f t="shared" si="12"/>
        <v>0</v>
      </c>
      <c r="Z93" s="169">
        <f t="shared" si="12"/>
        <v>0</v>
      </c>
      <c r="AA93" s="169">
        <f t="shared" si="12"/>
        <v>0</v>
      </c>
      <c r="AB93" s="169">
        <f t="shared" si="12"/>
        <v>0</v>
      </c>
      <c r="AC93" s="169">
        <f t="shared" si="12"/>
        <v>0</v>
      </c>
      <c r="AD93" s="169">
        <f t="shared" si="12"/>
        <v>0</v>
      </c>
      <c r="AE93" s="169">
        <f t="shared" si="12"/>
        <v>0</v>
      </c>
      <c r="AF93" s="170">
        <f t="shared" si="12"/>
        <v>0</v>
      </c>
    </row>
    <row r="94" spans="2:33" ht="12.75" customHeight="1">
      <c r="H94" s="291"/>
      <c r="I94" s="126" t="str">
        <f t="shared" si="11"/>
        <v>WOW</v>
      </c>
      <c r="J94" s="73" t="str">
        <f t="shared" si="11"/>
        <v>WoodWaste</v>
      </c>
      <c r="K94" s="76"/>
      <c r="L94" s="153">
        <v>0</v>
      </c>
      <c r="M94" s="154">
        <v>0.1</v>
      </c>
      <c r="N94" s="154">
        <v>0.9</v>
      </c>
      <c r="O94" s="154"/>
      <c r="P94" s="154"/>
      <c r="Q94" s="154"/>
      <c r="R94" s="154"/>
      <c r="S94" s="154"/>
      <c r="T94" s="154"/>
      <c r="U94" s="155"/>
      <c r="W94" s="168">
        <f t="shared" si="12"/>
        <v>0</v>
      </c>
      <c r="X94" s="169">
        <f t="shared" si="12"/>
        <v>0</v>
      </c>
      <c r="Y94" s="169">
        <f t="shared" si="12"/>
        <v>0</v>
      </c>
      <c r="Z94" s="169">
        <f t="shared" si="12"/>
        <v>0</v>
      </c>
      <c r="AA94" s="169">
        <f t="shared" si="12"/>
        <v>0</v>
      </c>
      <c r="AB94" s="169">
        <f t="shared" si="12"/>
        <v>0</v>
      </c>
      <c r="AC94" s="169">
        <f t="shared" si="12"/>
        <v>0</v>
      </c>
      <c r="AD94" s="169">
        <f t="shared" si="12"/>
        <v>0</v>
      </c>
      <c r="AE94" s="169">
        <f t="shared" si="12"/>
        <v>0</v>
      </c>
      <c r="AF94" s="170">
        <f t="shared" si="12"/>
        <v>0</v>
      </c>
    </row>
    <row r="95" spans="2:33" ht="12.75" customHeight="1">
      <c r="H95" s="291"/>
      <c r="I95" s="126" t="str">
        <f t="shared" si="11"/>
        <v>WOS</v>
      </c>
      <c r="J95" s="73" t="str">
        <f t="shared" si="11"/>
        <v>WoodStraw</v>
      </c>
      <c r="K95" s="76"/>
      <c r="L95" s="153">
        <v>0.1</v>
      </c>
      <c r="M95" s="154">
        <v>0.5</v>
      </c>
      <c r="N95" s="154">
        <v>0.4</v>
      </c>
      <c r="O95" s="154"/>
      <c r="P95" s="154"/>
      <c r="Q95" s="154"/>
      <c r="R95" s="154"/>
      <c r="S95" s="154"/>
      <c r="T95" s="154"/>
      <c r="U95" s="155"/>
      <c r="W95" s="168">
        <f t="shared" si="12"/>
        <v>0</v>
      </c>
      <c r="X95" s="169">
        <f t="shared" si="12"/>
        <v>0</v>
      </c>
      <c r="Y95" s="169">
        <f t="shared" si="12"/>
        <v>0</v>
      </c>
      <c r="Z95" s="169">
        <f t="shared" si="12"/>
        <v>0</v>
      </c>
      <c r="AA95" s="169">
        <f t="shared" si="12"/>
        <v>0</v>
      </c>
      <c r="AB95" s="169">
        <f t="shared" si="12"/>
        <v>0</v>
      </c>
      <c r="AC95" s="169">
        <f t="shared" si="12"/>
        <v>0</v>
      </c>
      <c r="AD95" s="169">
        <f t="shared" si="12"/>
        <v>0</v>
      </c>
      <c r="AE95" s="169">
        <f t="shared" si="12"/>
        <v>0</v>
      </c>
      <c r="AF95" s="170">
        <f t="shared" si="12"/>
        <v>0</v>
      </c>
    </row>
    <row r="96" spans="2:33" ht="12.75" customHeight="1">
      <c r="H96" s="291"/>
      <c r="I96" s="126" t="str">
        <f t="shared" si="11"/>
        <v>FL1</v>
      </c>
      <c r="J96" s="73" t="str">
        <f t="shared" si="11"/>
        <v>Flex1</v>
      </c>
      <c r="K96" s="76"/>
      <c r="L96" s="153">
        <v>0.7</v>
      </c>
      <c r="M96" s="154">
        <v>0.15</v>
      </c>
      <c r="N96" s="154">
        <v>0.1</v>
      </c>
      <c r="O96" s="154">
        <v>0</v>
      </c>
      <c r="P96" s="154">
        <v>0.05</v>
      </c>
      <c r="Q96" s="154"/>
      <c r="R96" s="154"/>
      <c r="S96" s="154"/>
      <c r="T96" s="154"/>
      <c r="U96" s="155"/>
      <c r="W96" s="168">
        <f t="shared" si="12"/>
        <v>0</v>
      </c>
      <c r="X96" s="169">
        <f t="shared" si="12"/>
        <v>0</v>
      </c>
      <c r="Y96" s="169">
        <f t="shared" si="12"/>
        <v>0</v>
      </c>
      <c r="Z96" s="169">
        <f t="shared" si="12"/>
        <v>0</v>
      </c>
      <c r="AA96" s="169">
        <f t="shared" si="12"/>
        <v>0</v>
      </c>
      <c r="AB96" s="169">
        <f t="shared" si="12"/>
        <v>0</v>
      </c>
      <c r="AC96" s="169">
        <f t="shared" si="12"/>
        <v>0</v>
      </c>
      <c r="AD96" s="169">
        <f t="shared" si="12"/>
        <v>0</v>
      </c>
      <c r="AE96" s="169">
        <f t="shared" si="12"/>
        <v>0</v>
      </c>
      <c r="AF96" s="170">
        <f t="shared" si="12"/>
        <v>0</v>
      </c>
    </row>
    <row r="97" spans="8:32" ht="12.75" customHeight="1">
      <c r="H97" s="291"/>
      <c r="I97" s="146" t="str">
        <f t="shared" si="11"/>
        <v>FL2</v>
      </c>
      <c r="J97" s="109" t="str">
        <f t="shared" si="11"/>
        <v>Flex2</v>
      </c>
      <c r="K97" s="162"/>
      <c r="L97" s="163">
        <v>0.45</v>
      </c>
      <c r="M97" s="164">
        <v>0.1</v>
      </c>
      <c r="N97" s="164">
        <v>0.5</v>
      </c>
      <c r="O97" s="164"/>
      <c r="P97" s="164"/>
      <c r="Q97" s="164"/>
      <c r="R97" s="164"/>
      <c r="S97" s="164"/>
      <c r="T97" s="164"/>
      <c r="U97" s="165"/>
      <c r="W97" s="177">
        <f t="shared" si="12"/>
        <v>0</v>
      </c>
      <c r="X97" s="178">
        <f t="shared" si="12"/>
        <v>0</v>
      </c>
      <c r="Y97" s="178">
        <f t="shared" si="12"/>
        <v>0</v>
      </c>
      <c r="Z97" s="178">
        <f t="shared" si="12"/>
        <v>0</v>
      </c>
      <c r="AA97" s="178">
        <f t="shared" si="12"/>
        <v>0</v>
      </c>
      <c r="AB97" s="178">
        <f t="shared" si="12"/>
        <v>0</v>
      </c>
      <c r="AC97" s="178">
        <f t="shared" si="12"/>
        <v>0</v>
      </c>
      <c r="AD97" s="178">
        <f t="shared" si="12"/>
        <v>0</v>
      </c>
      <c r="AE97" s="178">
        <f t="shared" si="12"/>
        <v>0</v>
      </c>
      <c r="AF97" s="179">
        <f t="shared" si="12"/>
        <v>0</v>
      </c>
    </row>
    <row r="98" spans="8:32" ht="12.75" customHeight="1">
      <c r="H98" s="291"/>
      <c r="I98" s="126" t="str">
        <f t="shared" si="11"/>
        <v>ADS</v>
      </c>
      <c r="J98" s="73" t="str">
        <f t="shared" si="11"/>
        <v>DSL &amp; DSB</v>
      </c>
      <c r="K98" s="76"/>
      <c r="L98" s="153">
        <v>0.95</v>
      </c>
      <c r="M98" s="154">
        <v>0.1</v>
      </c>
      <c r="N98" s="154"/>
      <c r="O98" s="154"/>
      <c r="P98" s="154"/>
      <c r="Q98" s="154"/>
      <c r="R98" s="154"/>
      <c r="S98" s="154"/>
      <c r="T98" s="154"/>
      <c r="U98" s="155"/>
      <c r="W98" s="168">
        <f t="shared" si="12"/>
        <v>0</v>
      </c>
      <c r="X98" s="169">
        <f t="shared" si="12"/>
        <v>0</v>
      </c>
      <c r="Y98" s="169">
        <f t="shared" si="12"/>
        <v>0</v>
      </c>
      <c r="Z98" s="169">
        <f t="shared" si="12"/>
        <v>0</v>
      </c>
      <c r="AA98" s="169">
        <f t="shared" si="12"/>
        <v>0</v>
      </c>
      <c r="AB98" s="169">
        <f t="shared" si="12"/>
        <v>0</v>
      </c>
      <c r="AC98" s="169">
        <f t="shared" si="12"/>
        <v>0</v>
      </c>
      <c r="AD98" s="169">
        <f t="shared" si="12"/>
        <v>0</v>
      </c>
      <c r="AE98" s="169">
        <f t="shared" si="12"/>
        <v>0</v>
      </c>
      <c r="AF98" s="170">
        <f t="shared" si="12"/>
        <v>0</v>
      </c>
    </row>
    <row r="99" spans="8:32" ht="12.75" customHeight="1" thickBot="1">
      <c r="H99" s="292"/>
      <c r="I99" s="90" t="str">
        <f t="shared" si="11"/>
        <v>ANG</v>
      </c>
      <c r="J99" s="107" t="str">
        <f t="shared" si="11"/>
        <v>NGA &amp; SNG</v>
      </c>
      <c r="K99" s="93"/>
      <c r="L99" s="156">
        <v>1</v>
      </c>
      <c r="M99" s="157">
        <v>0</v>
      </c>
      <c r="N99" s="157">
        <v>0</v>
      </c>
      <c r="O99" s="157"/>
      <c r="P99" s="157"/>
      <c r="Q99" s="157"/>
      <c r="R99" s="157"/>
      <c r="S99" s="157"/>
      <c r="T99" s="157"/>
      <c r="U99" s="158"/>
      <c r="W99" s="171">
        <f t="shared" si="12"/>
        <v>0</v>
      </c>
      <c r="X99" s="172">
        <f t="shared" si="12"/>
        <v>0</v>
      </c>
      <c r="Y99" s="172">
        <f t="shared" si="12"/>
        <v>0</v>
      </c>
      <c r="Z99" s="172">
        <f t="shared" si="12"/>
        <v>0</v>
      </c>
      <c r="AA99" s="172">
        <f t="shared" si="12"/>
        <v>0</v>
      </c>
      <c r="AB99" s="172">
        <f t="shared" si="12"/>
        <v>0</v>
      </c>
      <c r="AC99" s="172">
        <f t="shared" si="12"/>
        <v>0</v>
      </c>
      <c r="AD99" s="172">
        <f t="shared" si="12"/>
        <v>0</v>
      </c>
      <c r="AE99" s="172">
        <f t="shared" si="12"/>
        <v>0</v>
      </c>
      <c r="AF99" s="173">
        <f t="shared" si="12"/>
        <v>0</v>
      </c>
    </row>
    <row r="100" spans="8:32" ht="12.75" customHeight="1">
      <c r="K100" s="167"/>
      <c r="AD100" s="9"/>
      <c r="AE100" s="9"/>
      <c r="AF100" s="9"/>
    </row>
    <row r="101" spans="8:32" ht="12.75" customHeight="1" thickBot="1">
      <c r="AD101" s="9"/>
      <c r="AE101" s="9"/>
      <c r="AF101" s="9"/>
    </row>
    <row r="102" spans="8:32" ht="12.75" customHeight="1">
      <c r="H102" s="113" t="s">
        <v>273</v>
      </c>
      <c r="L102" s="115" t="s">
        <v>15</v>
      </c>
      <c r="M102" s="116"/>
      <c r="N102" s="116"/>
      <c r="O102" s="116"/>
      <c r="P102" s="116"/>
      <c r="Q102" s="116"/>
      <c r="R102" s="116"/>
      <c r="S102" s="116"/>
      <c r="T102" s="116"/>
      <c r="U102" s="117"/>
      <c r="V102" s="9"/>
      <c r="AD102" s="9"/>
      <c r="AE102" s="9"/>
      <c r="AF102" s="9"/>
    </row>
    <row r="103" spans="8:32" ht="12.75" customHeight="1" thickBot="1">
      <c r="L103" s="45" t="s">
        <v>138</v>
      </c>
      <c r="M103" s="44" t="s">
        <v>139</v>
      </c>
      <c r="N103" s="44" t="s">
        <v>140</v>
      </c>
      <c r="O103" s="44" t="s">
        <v>224</v>
      </c>
      <c r="P103" s="44" t="s">
        <v>225</v>
      </c>
      <c r="Q103" s="44" t="s">
        <v>226</v>
      </c>
      <c r="R103" s="44" t="s">
        <v>227</v>
      </c>
      <c r="S103" s="44" t="s">
        <v>228</v>
      </c>
      <c r="T103" s="44" t="s">
        <v>229</v>
      </c>
      <c r="U103" s="46" t="s">
        <v>230</v>
      </c>
      <c r="AD103" s="9"/>
      <c r="AE103" s="9"/>
      <c r="AF103" s="9"/>
    </row>
    <row r="104" spans="8:32" ht="12.75" customHeight="1">
      <c r="H104" s="287" t="s">
        <v>232</v>
      </c>
      <c r="I104" s="121" t="str">
        <f t="shared" ref="I104:J118" si="13">+I85</f>
        <v>DSB</v>
      </c>
      <c r="J104" s="56" t="str">
        <f t="shared" si="13"/>
        <v>BioDiesel</v>
      </c>
      <c r="K104" s="56"/>
      <c r="L104" s="153"/>
      <c r="M104" s="154">
        <v>0</v>
      </c>
      <c r="N104" s="154"/>
      <c r="O104" s="154"/>
      <c r="P104" s="154"/>
      <c r="Q104" s="154"/>
      <c r="R104" s="154"/>
      <c r="S104" s="154"/>
      <c r="T104" s="154"/>
      <c r="U104" s="155"/>
      <c r="W104" s="168">
        <f t="shared" ref="W104:AF118" si="14">+L104-L85</f>
        <v>0</v>
      </c>
      <c r="X104" s="169">
        <f t="shared" si="14"/>
        <v>0</v>
      </c>
      <c r="Y104" s="169">
        <f t="shared" si="14"/>
        <v>0</v>
      </c>
      <c r="Z104" s="169">
        <f t="shared" si="14"/>
        <v>0</v>
      </c>
      <c r="AA104" s="169">
        <f t="shared" si="14"/>
        <v>0</v>
      </c>
      <c r="AB104" s="169">
        <f t="shared" si="14"/>
        <v>0</v>
      </c>
      <c r="AC104" s="169">
        <f t="shared" si="14"/>
        <v>0</v>
      </c>
      <c r="AD104" s="169">
        <f t="shared" si="14"/>
        <v>0</v>
      </c>
      <c r="AE104" s="169">
        <f t="shared" si="14"/>
        <v>0</v>
      </c>
      <c r="AF104" s="170">
        <f t="shared" si="14"/>
        <v>0</v>
      </c>
    </row>
    <row r="105" spans="8:32" ht="12.75" customHeight="1">
      <c r="H105" s="288"/>
      <c r="I105" s="126" t="str">
        <f t="shared" si="13"/>
        <v>SNG</v>
      </c>
      <c r="J105" s="73" t="str">
        <f t="shared" si="13"/>
        <v>Synt.Nat.Gas</v>
      </c>
      <c r="K105" s="73"/>
      <c r="L105" s="153"/>
      <c r="M105" s="154">
        <v>0</v>
      </c>
      <c r="N105" s="154"/>
      <c r="O105" s="154"/>
      <c r="P105" s="154"/>
      <c r="Q105" s="154"/>
      <c r="R105" s="154"/>
      <c r="S105" s="154"/>
      <c r="T105" s="154"/>
      <c r="U105" s="155"/>
      <c r="W105" s="168">
        <f t="shared" si="14"/>
        <v>0</v>
      </c>
      <c r="X105" s="169">
        <f t="shared" si="14"/>
        <v>0</v>
      </c>
      <c r="Y105" s="169">
        <f t="shared" si="14"/>
        <v>0</v>
      </c>
      <c r="Z105" s="169">
        <f t="shared" si="14"/>
        <v>0</v>
      </c>
      <c r="AA105" s="169">
        <f t="shared" si="14"/>
        <v>0</v>
      </c>
      <c r="AB105" s="169">
        <f t="shared" si="14"/>
        <v>0</v>
      </c>
      <c r="AC105" s="169">
        <f t="shared" si="14"/>
        <v>0</v>
      </c>
      <c r="AD105" s="169">
        <f t="shared" si="14"/>
        <v>0</v>
      </c>
      <c r="AE105" s="169">
        <f t="shared" si="14"/>
        <v>0</v>
      </c>
      <c r="AF105" s="170">
        <f t="shared" si="14"/>
        <v>0</v>
      </c>
    </row>
    <row r="106" spans="8:32" ht="12.75" customHeight="1" thickBot="1">
      <c r="H106" s="289"/>
      <c r="I106" s="90" t="str">
        <f t="shared" si="13"/>
        <v>GAS</v>
      </c>
      <c r="J106" s="107" t="str">
        <f t="shared" si="13"/>
        <v>Gas</v>
      </c>
      <c r="K106" s="107"/>
      <c r="L106" s="156"/>
      <c r="M106" s="157">
        <v>0.05</v>
      </c>
      <c r="N106" s="157">
        <v>0</v>
      </c>
      <c r="O106" s="157"/>
      <c r="P106" s="157"/>
      <c r="Q106" s="157"/>
      <c r="R106" s="157"/>
      <c r="S106" s="157"/>
      <c r="T106" s="157"/>
      <c r="U106" s="158"/>
      <c r="W106" s="171">
        <f t="shared" si="14"/>
        <v>0</v>
      </c>
      <c r="X106" s="172">
        <f t="shared" si="14"/>
        <v>0.05</v>
      </c>
      <c r="Y106" s="172">
        <f t="shared" si="14"/>
        <v>0</v>
      </c>
      <c r="Z106" s="172">
        <f t="shared" si="14"/>
        <v>0</v>
      </c>
      <c r="AA106" s="172">
        <f t="shared" si="14"/>
        <v>0</v>
      </c>
      <c r="AB106" s="172">
        <f t="shared" si="14"/>
        <v>0</v>
      </c>
      <c r="AC106" s="172">
        <f t="shared" si="14"/>
        <v>0</v>
      </c>
      <c r="AD106" s="172">
        <f t="shared" si="14"/>
        <v>0</v>
      </c>
      <c r="AE106" s="172">
        <f t="shared" si="14"/>
        <v>0</v>
      </c>
      <c r="AF106" s="173">
        <f t="shared" si="14"/>
        <v>0</v>
      </c>
    </row>
    <row r="107" spans="8:32" ht="12.75" customHeight="1">
      <c r="H107" s="290" t="s">
        <v>188</v>
      </c>
      <c r="I107" s="121" t="str">
        <f t="shared" si="13"/>
        <v>GWA</v>
      </c>
      <c r="J107" s="56" t="str">
        <f t="shared" si="13"/>
        <v>GasWaste</v>
      </c>
      <c r="K107" s="59"/>
      <c r="L107" s="159">
        <v>0.35</v>
      </c>
      <c r="M107" s="160">
        <v>0.75</v>
      </c>
      <c r="N107" s="160"/>
      <c r="O107" s="160"/>
      <c r="P107" s="160"/>
      <c r="Q107" s="160"/>
      <c r="R107" s="160"/>
      <c r="S107" s="160"/>
      <c r="T107" s="160"/>
      <c r="U107" s="161"/>
      <c r="W107" s="174">
        <f t="shared" si="14"/>
        <v>0</v>
      </c>
      <c r="X107" s="175">
        <f t="shared" si="14"/>
        <v>0</v>
      </c>
      <c r="Y107" s="175">
        <f t="shared" si="14"/>
        <v>0</v>
      </c>
      <c r="Z107" s="175">
        <f t="shared" si="14"/>
        <v>0</v>
      </c>
      <c r="AA107" s="175">
        <f t="shared" si="14"/>
        <v>0</v>
      </c>
      <c r="AB107" s="175">
        <f t="shared" si="14"/>
        <v>0</v>
      </c>
      <c r="AC107" s="175">
        <f t="shared" si="14"/>
        <v>0</v>
      </c>
      <c r="AD107" s="175">
        <f t="shared" si="14"/>
        <v>0</v>
      </c>
      <c r="AE107" s="175">
        <f t="shared" si="14"/>
        <v>0</v>
      </c>
      <c r="AF107" s="176">
        <f t="shared" si="14"/>
        <v>0</v>
      </c>
    </row>
    <row r="108" spans="8:32" ht="12.75" customHeight="1">
      <c r="H108" s="291"/>
      <c r="I108" s="126" t="str">
        <f t="shared" si="13"/>
        <v>WAS</v>
      </c>
      <c r="J108" s="73" t="str">
        <f t="shared" si="13"/>
        <v>WasteStraw</v>
      </c>
      <c r="K108" s="76"/>
      <c r="L108" s="153">
        <v>0.6</v>
      </c>
      <c r="M108" s="154">
        <v>0.45</v>
      </c>
      <c r="N108" s="154"/>
      <c r="O108" s="154"/>
      <c r="P108" s="154"/>
      <c r="Q108" s="154"/>
      <c r="R108" s="154"/>
      <c r="S108" s="154"/>
      <c r="T108" s="154"/>
      <c r="U108" s="155"/>
      <c r="W108" s="168">
        <f t="shared" si="14"/>
        <v>0</v>
      </c>
      <c r="X108" s="169">
        <f t="shared" si="14"/>
        <v>0</v>
      </c>
      <c r="Y108" s="169">
        <f t="shared" si="14"/>
        <v>0</v>
      </c>
      <c r="Z108" s="169">
        <f t="shared" si="14"/>
        <v>0</v>
      </c>
      <c r="AA108" s="169">
        <f t="shared" si="14"/>
        <v>0</v>
      </c>
      <c r="AB108" s="169">
        <f t="shared" si="14"/>
        <v>0</v>
      </c>
      <c r="AC108" s="169">
        <f t="shared" si="14"/>
        <v>0</v>
      </c>
      <c r="AD108" s="169">
        <f t="shared" si="14"/>
        <v>0</v>
      </c>
      <c r="AE108" s="169">
        <f t="shared" si="14"/>
        <v>0</v>
      </c>
      <c r="AF108" s="170">
        <f t="shared" si="14"/>
        <v>0</v>
      </c>
    </row>
    <row r="109" spans="8:32" ht="12.75" customHeight="1">
      <c r="H109" s="291"/>
      <c r="I109" s="126" t="str">
        <f t="shared" si="13"/>
        <v>COS</v>
      </c>
      <c r="J109" s="73" t="str">
        <f t="shared" si="13"/>
        <v>CoalStraw</v>
      </c>
      <c r="K109" s="76"/>
      <c r="L109" s="153">
        <v>0.9</v>
      </c>
      <c r="M109" s="154">
        <v>0.15</v>
      </c>
      <c r="N109" s="154"/>
      <c r="O109" s="154"/>
      <c r="P109" s="154"/>
      <c r="Q109" s="154"/>
      <c r="R109" s="154"/>
      <c r="S109" s="154"/>
      <c r="T109" s="154"/>
      <c r="U109" s="155"/>
      <c r="W109" s="168">
        <f t="shared" si="14"/>
        <v>0</v>
      </c>
      <c r="X109" s="169">
        <f t="shared" si="14"/>
        <v>0</v>
      </c>
      <c r="Y109" s="169">
        <f t="shared" si="14"/>
        <v>0</v>
      </c>
      <c r="Z109" s="169">
        <f t="shared" si="14"/>
        <v>0</v>
      </c>
      <c r="AA109" s="169">
        <f t="shared" si="14"/>
        <v>0</v>
      </c>
      <c r="AB109" s="169">
        <f t="shared" si="14"/>
        <v>0</v>
      </c>
      <c r="AC109" s="169">
        <f t="shared" si="14"/>
        <v>0</v>
      </c>
      <c r="AD109" s="169">
        <f t="shared" si="14"/>
        <v>0</v>
      </c>
      <c r="AE109" s="169">
        <f t="shared" si="14"/>
        <v>0</v>
      </c>
      <c r="AF109" s="170">
        <f t="shared" si="14"/>
        <v>0</v>
      </c>
    </row>
    <row r="110" spans="8:32" ht="12.75" customHeight="1">
      <c r="H110" s="291"/>
      <c r="I110" s="126" t="str">
        <f t="shared" si="13"/>
        <v>COW</v>
      </c>
      <c r="J110" s="73" t="str">
        <f t="shared" si="13"/>
        <v>CoalWood</v>
      </c>
      <c r="K110" s="76"/>
      <c r="L110" s="153">
        <v>0.85</v>
      </c>
      <c r="M110" s="154">
        <v>0.2</v>
      </c>
      <c r="N110" s="154">
        <v>0.2</v>
      </c>
      <c r="O110" s="154"/>
      <c r="P110" s="154"/>
      <c r="Q110" s="154"/>
      <c r="R110" s="154"/>
      <c r="S110" s="154"/>
      <c r="T110" s="154"/>
      <c r="U110" s="155"/>
      <c r="W110" s="168">
        <f t="shared" si="14"/>
        <v>0</v>
      </c>
      <c r="X110" s="169">
        <f t="shared" si="14"/>
        <v>0</v>
      </c>
      <c r="Y110" s="169">
        <f t="shared" si="14"/>
        <v>0</v>
      </c>
      <c r="Z110" s="169">
        <f t="shared" si="14"/>
        <v>0</v>
      </c>
      <c r="AA110" s="169">
        <f t="shared" si="14"/>
        <v>0</v>
      </c>
      <c r="AB110" s="169">
        <f t="shared" si="14"/>
        <v>0</v>
      </c>
      <c r="AC110" s="169">
        <f t="shared" si="14"/>
        <v>0</v>
      </c>
      <c r="AD110" s="169">
        <f t="shared" si="14"/>
        <v>0</v>
      </c>
      <c r="AE110" s="169">
        <f t="shared" si="14"/>
        <v>0</v>
      </c>
      <c r="AF110" s="170">
        <f t="shared" si="14"/>
        <v>0</v>
      </c>
    </row>
    <row r="111" spans="8:32" ht="12.75" customHeight="1">
      <c r="H111" s="291"/>
      <c r="I111" s="126" t="str">
        <f t="shared" si="13"/>
        <v>WOG</v>
      </c>
      <c r="J111" s="73" t="str">
        <f t="shared" si="13"/>
        <v>WoodGas</v>
      </c>
      <c r="K111" s="76"/>
      <c r="L111" s="153">
        <v>0.65</v>
      </c>
      <c r="M111" s="154">
        <v>0.65</v>
      </c>
      <c r="N111" s="154">
        <v>0.1</v>
      </c>
      <c r="O111" s="154">
        <v>0.1</v>
      </c>
      <c r="P111" s="154"/>
      <c r="Q111" s="154"/>
      <c r="R111" s="154"/>
      <c r="S111" s="154"/>
      <c r="T111" s="154"/>
      <c r="U111" s="155"/>
      <c r="W111" s="168">
        <f t="shared" si="14"/>
        <v>0</v>
      </c>
      <c r="X111" s="169">
        <f t="shared" si="14"/>
        <v>0</v>
      </c>
      <c r="Y111" s="169">
        <f t="shared" si="14"/>
        <v>0</v>
      </c>
      <c r="Z111" s="169">
        <f t="shared" si="14"/>
        <v>0</v>
      </c>
      <c r="AA111" s="169">
        <f t="shared" si="14"/>
        <v>0</v>
      </c>
      <c r="AB111" s="169">
        <f t="shared" si="14"/>
        <v>0</v>
      </c>
      <c r="AC111" s="169">
        <f t="shared" si="14"/>
        <v>0</v>
      </c>
      <c r="AD111" s="169">
        <f t="shared" si="14"/>
        <v>0</v>
      </c>
      <c r="AE111" s="169">
        <f t="shared" si="14"/>
        <v>0</v>
      </c>
      <c r="AF111" s="170">
        <f t="shared" si="14"/>
        <v>0</v>
      </c>
    </row>
    <row r="112" spans="8:32" ht="12.75" customHeight="1">
      <c r="H112" s="291"/>
      <c r="I112" s="126" t="str">
        <f t="shared" si="13"/>
        <v>WOO</v>
      </c>
      <c r="J112" s="73" t="str">
        <f t="shared" si="13"/>
        <v>Wood</v>
      </c>
      <c r="K112" s="76"/>
      <c r="L112" s="153">
        <v>0.15</v>
      </c>
      <c r="M112" s="154">
        <v>0.85</v>
      </c>
      <c r="N112" s="154"/>
      <c r="O112" s="154"/>
      <c r="P112" s="154"/>
      <c r="Q112" s="154"/>
      <c r="R112" s="154"/>
      <c r="S112" s="154"/>
      <c r="T112" s="154"/>
      <c r="U112" s="155"/>
      <c r="W112" s="168">
        <f t="shared" si="14"/>
        <v>0</v>
      </c>
      <c r="X112" s="169">
        <f t="shared" si="14"/>
        <v>0</v>
      </c>
      <c r="Y112" s="169">
        <f t="shared" si="14"/>
        <v>0</v>
      </c>
      <c r="Z112" s="169">
        <f t="shared" si="14"/>
        <v>0</v>
      </c>
      <c r="AA112" s="169">
        <f t="shared" si="14"/>
        <v>0</v>
      </c>
      <c r="AB112" s="169">
        <f t="shared" si="14"/>
        <v>0</v>
      </c>
      <c r="AC112" s="169">
        <f t="shared" si="14"/>
        <v>0</v>
      </c>
      <c r="AD112" s="169">
        <f t="shared" si="14"/>
        <v>0</v>
      </c>
      <c r="AE112" s="169">
        <f t="shared" si="14"/>
        <v>0</v>
      </c>
      <c r="AF112" s="170">
        <f t="shared" si="14"/>
        <v>0</v>
      </c>
    </row>
    <row r="113" spans="8:32" ht="12.75" customHeight="1">
      <c r="H113" s="291"/>
      <c r="I113" s="126" t="str">
        <f t="shared" si="13"/>
        <v>WOW</v>
      </c>
      <c r="J113" s="73" t="str">
        <f t="shared" si="13"/>
        <v>WoodWaste</v>
      </c>
      <c r="K113" s="76"/>
      <c r="L113" s="153">
        <v>0</v>
      </c>
      <c r="M113" s="154">
        <v>0.1</v>
      </c>
      <c r="N113" s="154">
        <v>0.9</v>
      </c>
      <c r="O113" s="154"/>
      <c r="P113" s="154"/>
      <c r="Q113" s="154"/>
      <c r="R113" s="154"/>
      <c r="S113" s="154"/>
      <c r="T113" s="154"/>
      <c r="U113" s="155"/>
      <c r="W113" s="168">
        <f t="shared" si="14"/>
        <v>0</v>
      </c>
      <c r="X113" s="169">
        <f t="shared" si="14"/>
        <v>0</v>
      </c>
      <c r="Y113" s="169">
        <f t="shared" si="14"/>
        <v>0</v>
      </c>
      <c r="Z113" s="169">
        <f t="shared" si="14"/>
        <v>0</v>
      </c>
      <c r="AA113" s="169">
        <f t="shared" si="14"/>
        <v>0</v>
      </c>
      <c r="AB113" s="169">
        <f t="shared" si="14"/>
        <v>0</v>
      </c>
      <c r="AC113" s="169">
        <f t="shared" si="14"/>
        <v>0</v>
      </c>
      <c r="AD113" s="169">
        <f t="shared" si="14"/>
        <v>0</v>
      </c>
      <c r="AE113" s="169">
        <f t="shared" si="14"/>
        <v>0</v>
      </c>
      <c r="AF113" s="170">
        <f t="shared" si="14"/>
        <v>0</v>
      </c>
    </row>
    <row r="114" spans="8:32" ht="12.75" customHeight="1">
      <c r="H114" s="291"/>
      <c r="I114" s="126" t="str">
        <f t="shared" si="13"/>
        <v>WOS</v>
      </c>
      <c r="J114" s="73" t="str">
        <f t="shared" si="13"/>
        <v>WoodStraw</v>
      </c>
      <c r="K114" s="76"/>
      <c r="L114" s="153">
        <v>0.1</v>
      </c>
      <c r="M114" s="154">
        <v>0.5</v>
      </c>
      <c r="N114" s="154">
        <v>0.4</v>
      </c>
      <c r="O114" s="154"/>
      <c r="P114" s="154"/>
      <c r="Q114" s="154"/>
      <c r="R114" s="154"/>
      <c r="S114" s="154"/>
      <c r="T114" s="154"/>
      <c r="U114" s="155"/>
      <c r="W114" s="168">
        <f t="shared" si="14"/>
        <v>0</v>
      </c>
      <c r="X114" s="169">
        <f t="shared" si="14"/>
        <v>0</v>
      </c>
      <c r="Y114" s="169">
        <f t="shared" si="14"/>
        <v>0</v>
      </c>
      <c r="Z114" s="169">
        <f t="shared" si="14"/>
        <v>0</v>
      </c>
      <c r="AA114" s="169">
        <f t="shared" si="14"/>
        <v>0</v>
      </c>
      <c r="AB114" s="169">
        <f t="shared" si="14"/>
        <v>0</v>
      </c>
      <c r="AC114" s="169">
        <f t="shared" si="14"/>
        <v>0</v>
      </c>
      <c r="AD114" s="169">
        <f t="shared" si="14"/>
        <v>0</v>
      </c>
      <c r="AE114" s="169">
        <f t="shared" si="14"/>
        <v>0</v>
      </c>
      <c r="AF114" s="170">
        <f t="shared" si="14"/>
        <v>0</v>
      </c>
    </row>
    <row r="115" spans="8:32" ht="12.75" customHeight="1">
      <c r="H115" s="291"/>
      <c r="I115" s="126" t="str">
        <f t="shared" si="13"/>
        <v>FL1</v>
      </c>
      <c r="J115" s="73" t="str">
        <f t="shared" si="13"/>
        <v>Flex1</v>
      </c>
      <c r="K115" s="76"/>
      <c r="L115" s="153">
        <v>0.7</v>
      </c>
      <c r="M115" s="154">
        <v>0.15</v>
      </c>
      <c r="N115" s="154">
        <v>0.1</v>
      </c>
      <c r="O115" s="154">
        <v>0</v>
      </c>
      <c r="P115" s="154">
        <v>0.05</v>
      </c>
      <c r="Q115" s="154"/>
      <c r="R115" s="154"/>
      <c r="S115" s="154"/>
      <c r="T115" s="154"/>
      <c r="U115" s="155"/>
      <c r="W115" s="168">
        <f t="shared" si="14"/>
        <v>0</v>
      </c>
      <c r="X115" s="169">
        <f t="shared" si="14"/>
        <v>0</v>
      </c>
      <c r="Y115" s="169">
        <f t="shared" si="14"/>
        <v>0</v>
      </c>
      <c r="Z115" s="169">
        <f t="shared" si="14"/>
        <v>0</v>
      </c>
      <c r="AA115" s="169">
        <f t="shared" si="14"/>
        <v>0</v>
      </c>
      <c r="AB115" s="169">
        <f t="shared" si="14"/>
        <v>0</v>
      </c>
      <c r="AC115" s="169">
        <f t="shared" si="14"/>
        <v>0</v>
      </c>
      <c r="AD115" s="169">
        <f t="shared" si="14"/>
        <v>0</v>
      </c>
      <c r="AE115" s="169">
        <f t="shared" si="14"/>
        <v>0</v>
      </c>
      <c r="AF115" s="170">
        <f t="shared" si="14"/>
        <v>0</v>
      </c>
    </row>
    <row r="116" spans="8:32" ht="12.75" customHeight="1">
      <c r="H116" s="291"/>
      <c r="I116" s="146" t="str">
        <f t="shared" si="13"/>
        <v>FL2</v>
      </c>
      <c r="J116" s="109" t="str">
        <f t="shared" si="13"/>
        <v>Flex2</v>
      </c>
      <c r="K116" s="162"/>
      <c r="L116" s="163">
        <v>0.45</v>
      </c>
      <c r="M116" s="164">
        <v>0.1</v>
      </c>
      <c r="N116" s="164">
        <v>0.5</v>
      </c>
      <c r="O116" s="164"/>
      <c r="P116" s="164"/>
      <c r="Q116" s="164"/>
      <c r="R116" s="164"/>
      <c r="S116" s="164"/>
      <c r="T116" s="164"/>
      <c r="U116" s="165"/>
      <c r="W116" s="177">
        <f t="shared" si="14"/>
        <v>0</v>
      </c>
      <c r="X116" s="178">
        <f t="shared" si="14"/>
        <v>0</v>
      </c>
      <c r="Y116" s="178">
        <f t="shared" si="14"/>
        <v>0</v>
      </c>
      <c r="Z116" s="178">
        <f t="shared" si="14"/>
        <v>0</v>
      </c>
      <c r="AA116" s="178">
        <f t="shared" si="14"/>
        <v>0</v>
      </c>
      <c r="AB116" s="178">
        <f t="shared" si="14"/>
        <v>0</v>
      </c>
      <c r="AC116" s="178">
        <f t="shared" si="14"/>
        <v>0</v>
      </c>
      <c r="AD116" s="178">
        <f t="shared" si="14"/>
        <v>0</v>
      </c>
      <c r="AE116" s="178">
        <f t="shared" si="14"/>
        <v>0</v>
      </c>
      <c r="AF116" s="179">
        <f t="shared" si="14"/>
        <v>0</v>
      </c>
    </row>
    <row r="117" spans="8:32" ht="12.75" customHeight="1">
      <c r="H117" s="291"/>
      <c r="I117" s="126" t="str">
        <f t="shared" si="13"/>
        <v>ADS</v>
      </c>
      <c r="J117" s="73" t="str">
        <f t="shared" si="13"/>
        <v>DSL &amp; DSB</v>
      </c>
      <c r="K117" s="76"/>
      <c r="L117" s="153">
        <v>0.95</v>
      </c>
      <c r="M117" s="154">
        <v>0.1</v>
      </c>
      <c r="N117" s="154"/>
      <c r="O117" s="154"/>
      <c r="P117" s="154"/>
      <c r="Q117" s="154"/>
      <c r="R117" s="154"/>
      <c r="S117" s="154"/>
      <c r="T117" s="154"/>
      <c r="U117" s="155"/>
      <c r="W117" s="168">
        <f t="shared" si="14"/>
        <v>0</v>
      </c>
      <c r="X117" s="169">
        <f t="shared" si="14"/>
        <v>0</v>
      </c>
      <c r="Y117" s="169">
        <f t="shared" si="14"/>
        <v>0</v>
      </c>
      <c r="Z117" s="169">
        <f t="shared" si="14"/>
        <v>0</v>
      </c>
      <c r="AA117" s="169">
        <f t="shared" si="14"/>
        <v>0</v>
      </c>
      <c r="AB117" s="169">
        <f t="shared" si="14"/>
        <v>0</v>
      </c>
      <c r="AC117" s="169">
        <f t="shared" si="14"/>
        <v>0</v>
      </c>
      <c r="AD117" s="169">
        <f t="shared" si="14"/>
        <v>0</v>
      </c>
      <c r="AE117" s="169">
        <f t="shared" si="14"/>
        <v>0</v>
      </c>
      <c r="AF117" s="170">
        <f t="shared" si="14"/>
        <v>0</v>
      </c>
    </row>
    <row r="118" spans="8:32" ht="12.75" customHeight="1" thickBot="1">
      <c r="H118" s="292"/>
      <c r="I118" s="90" t="str">
        <f t="shared" si="13"/>
        <v>ANG</v>
      </c>
      <c r="J118" s="107" t="str">
        <f t="shared" si="13"/>
        <v>NGA &amp; SNG</v>
      </c>
      <c r="K118" s="93"/>
      <c r="L118" s="156">
        <v>1</v>
      </c>
      <c r="M118" s="157">
        <v>0</v>
      </c>
      <c r="N118" s="157">
        <v>0</v>
      </c>
      <c r="O118" s="157"/>
      <c r="P118" s="157"/>
      <c r="Q118" s="157"/>
      <c r="R118" s="157"/>
      <c r="S118" s="157"/>
      <c r="T118" s="157"/>
      <c r="U118" s="158"/>
      <c r="W118" s="171">
        <f t="shared" si="14"/>
        <v>0</v>
      </c>
      <c r="X118" s="172">
        <f t="shared" si="14"/>
        <v>0</v>
      </c>
      <c r="Y118" s="172">
        <f t="shared" si="14"/>
        <v>0</v>
      </c>
      <c r="Z118" s="172">
        <f t="shared" si="14"/>
        <v>0</v>
      </c>
      <c r="AA118" s="172">
        <f t="shared" si="14"/>
        <v>0</v>
      </c>
      <c r="AB118" s="172">
        <f t="shared" si="14"/>
        <v>0</v>
      </c>
      <c r="AC118" s="172">
        <f t="shared" si="14"/>
        <v>0</v>
      </c>
      <c r="AD118" s="172">
        <f t="shared" si="14"/>
        <v>0</v>
      </c>
      <c r="AE118" s="172">
        <f t="shared" si="14"/>
        <v>0</v>
      </c>
      <c r="AF118" s="173">
        <f t="shared" si="14"/>
        <v>0</v>
      </c>
    </row>
    <row r="119" spans="8:32" ht="12.75" customHeight="1">
      <c r="K119" s="167"/>
      <c r="AD119" s="9"/>
      <c r="AE119" s="9"/>
      <c r="AF119" s="9"/>
    </row>
    <row r="120" spans="8:32" ht="12.75" customHeight="1" thickBot="1">
      <c r="AD120" s="9"/>
      <c r="AE120" s="9"/>
      <c r="AF120" s="9"/>
    </row>
    <row r="121" spans="8:32" ht="12.75" customHeight="1">
      <c r="H121" s="113" t="s">
        <v>274</v>
      </c>
      <c r="L121" s="115" t="s">
        <v>16</v>
      </c>
      <c r="M121" s="116"/>
      <c r="N121" s="116"/>
      <c r="O121" s="116"/>
      <c r="P121" s="116"/>
      <c r="Q121" s="116"/>
      <c r="R121" s="116"/>
      <c r="S121" s="116"/>
      <c r="T121" s="116"/>
      <c r="U121" s="117"/>
      <c r="V121" s="9"/>
      <c r="AD121" s="9"/>
      <c r="AE121" s="9"/>
      <c r="AF121" s="9"/>
    </row>
    <row r="122" spans="8:32" ht="12.75" customHeight="1" thickBot="1">
      <c r="L122" s="45" t="s">
        <v>138</v>
      </c>
      <c r="M122" s="44" t="s">
        <v>139</v>
      </c>
      <c r="N122" s="44" t="s">
        <v>140</v>
      </c>
      <c r="O122" s="44" t="s">
        <v>224</v>
      </c>
      <c r="P122" s="44" t="s">
        <v>225</v>
      </c>
      <c r="Q122" s="44" t="s">
        <v>226</v>
      </c>
      <c r="R122" s="44" t="s">
        <v>227</v>
      </c>
      <c r="S122" s="44" t="s">
        <v>228</v>
      </c>
      <c r="T122" s="44" t="s">
        <v>229</v>
      </c>
      <c r="U122" s="46" t="s">
        <v>230</v>
      </c>
      <c r="AD122" s="9"/>
      <c r="AE122" s="9"/>
      <c r="AF122" s="9"/>
    </row>
    <row r="123" spans="8:32" ht="12.75" customHeight="1">
      <c r="H123" s="287" t="s">
        <v>232</v>
      </c>
      <c r="I123" s="121" t="str">
        <f t="shared" ref="I123:J137" si="15">+I104</f>
        <v>DSB</v>
      </c>
      <c r="J123" s="56" t="str">
        <f t="shared" si="15"/>
        <v>BioDiesel</v>
      </c>
      <c r="K123" s="56"/>
      <c r="L123" s="153"/>
      <c r="M123" s="154">
        <v>0</v>
      </c>
      <c r="N123" s="154"/>
      <c r="O123" s="154"/>
      <c r="P123" s="154"/>
      <c r="Q123" s="154"/>
      <c r="R123" s="154"/>
      <c r="S123" s="154"/>
      <c r="T123" s="154"/>
      <c r="U123" s="155"/>
      <c r="W123" s="168">
        <f t="shared" ref="W123:AF137" si="16">+L123-L104</f>
        <v>0</v>
      </c>
      <c r="X123" s="169">
        <f t="shared" si="16"/>
        <v>0</v>
      </c>
      <c r="Y123" s="169">
        <f t="shared" si="16"/>
        <v>0</v>
      </c>
      <c r="Z123" s="169">
        <f t="shared" si="16"/>
        <v>0</v>
      </c>
      <c r="AA123" s="169">
        <f t="shared" si="16"/>
        <v>0</v>
      </c>
      <c r="AB123" s="169">
        <f t="shared" si="16"/>
        <v>0</v>
      </c>
      <c r="AC123" s="169">
        <f t="shared" si="16"/>
        <v>0</v>
      </c>
      <c r="AD123" s="169">
        <f t="shared" si="16"/>
        <v>0</v>
      </c>
      <c r="AE123" s="169">
        <f t="shared" si="16"/>
        <v>0</v>
      </c>
      <c r="AF123" s="170">
        <f t="shared" si="16"/>
        <v>0</v>
      </c>
    </row>
    <row r="124" spans="8:32" ht="12.75" customHeight="1">
      <c r="H124" s="288"/>
      <c r="I124" s="126" t="str">
        <f t="shared" si="15"/>
        <v>SNG</v>
      </c>
      <c r="J124" s="73" t="str">
        <f t="shared" si="15"/>
        <v>Synt.Nat.Gas</v>
      </c>
      <c r="K124" s="73"/>
      <c r="L124" s="153"/>
      <c r="M124" s="154">
        <v>0</v>
      </c>
      <c r="N124" s="154"/>
      <c r="O124" s="154"/>
      <c r="P124" s="154"/>
      <c r="Q124" s="154"/>
      <c r="R124" s="154"/>
      <c r="S124" s="154"/>
      <c r="T124" s="154"/>
      <c r="U124" s="155"/>
      <c r="W124" s="168">
        <f t="shared" si="16"/>
        <v>0</v>
      </c>
      <c r="X124" s="169">
        <f t="shared" si="16"/>
        <v>0</v>
      </c>
      <c r="Y124" s="169">
        <f t="shared" si="16"/>
        <v>0</v>
      </c>
      <c r="Z124" s="169">
        <f t="shared" si="16"/>
        <v>0</v>
      </c>
      <c r="AA124" s="169">
        <f t="shared" si="16"/>
        <v>0</v>
      </c>
      <c r="AB124" s="169">
        <f t="shared" si="16"/>
        <v>0</v>
      </c>
      <c r="AC124" s="169">
        <f t="shared" si="16"/>
        <v>0</v>
      </c>
      <c r="AD124" s="169">
        <f t="shared" si="16"/>
        <v>0</v>
      </c>
      <c r="AE124" s="169">
        <f t="shared" si="16"/>
        <v>0</v>
      </c>
      <c r="AF124" s="170">
        <f t="shared" si="16"/>
        <v>0</v>
      </c>
    </row>
    <row r="125" spans="8:32" ht="12.75" customHeight="1" thickBot="1">
      <c r="H125" s="289"/>
      <c r="I125" s="90" t="str">
        <f t="shared" si="15"/>
        <v>GAS</v>
      </c>
      <c r="J125" s="107" t="str">
        <f t="shared" si="15"/>
        <v>Gas</v>
      </c>
      <c r="K125" s="107"/>
      <c r="L125" s="156"/>
      <c r="M125" s="157">
        <v>0.1</v>
      </c>
      <c r="N125" s="157">
        <v>0</v>
      </c>
      <c r="O125" s="157"/>
      <c r="P125" s="157"/>
      <c r="Q125" s="157"/>
      <c r="R125" s="157"/>
      <c r="S125" s="157"/>
      <c r="T125" s="157"/>
      <c r="U125" s="158"/>
      <c r="W125" s="171">
        <f t="shared" si="16"/>
        <v>0</v>
      </c>
      <c r="X125" s="172">
        <f t="shared" si="16"/>
        <v>0.05</v>
      </c>
      <c r="Y125" s="172">
        <f t="shared" si="16"/>
        <v>0</v>
      </c>
      <c r="Z125" s="172">
        <f t="shared" si="16"/>
        <v>0</v>
      </c>
      <c r="AA125" s="172">
        <f t="shared" si="16"/>
        <v>0</v>
      </c>
      <c r="AB125" s="172">
        <f t="shared" si="16"/>
        <v>0</v>
      </c>
      <c r="AC125" s="172">
        <f t="shared" si="16"/>
        <v>0</v>
      </c>
      <c r="AD125" s="172">
        <f t="shared" si="16"/>
        <v>0</v>
      </c>
      <c r="AE125" s="172">
        <f t="shared" si="16"/>
        <v>0</v>
      </c>
      <c r="AF125" s="173">
        <f t="shared" si="16"/>
        <v>0</v>
      </c>
    </row>
    <row r="126" spans="8:32" ht="12.75" customHeight="1">
      <c r="H126" s="290" t="s">
        <v>188</v>
      </c>
      <c r="I126" s="121" t="str">
        <f t="shared" si="15"/>
        <v>GWA</v>
      </c>
      <c r="J126" s="56" t="str">
        <f t="shared" si="15"/>
        <v>GasWaste</v>
      </c>
      <c r="K126" s="59"/>
      <c r="L126" s="159">
        <v>0.35</v>
      </c>
      <c r="M126" s="160">
        <v>0.75</v>
      </c>
      <c r="N126" s="160"/>
      <c r="O126" s="160"/>
      <c r="P126" s="160"/>
      <c r="Q126" s="160"/>
      <c r="R126" s="160"/>
      <c r="S126" s="160"/>
      <c r="T126" s="160"/>
      <c r="U126" s="161"/>
      <c r="W126" s="174">
        <f t="shared" si="16"/>
        <v>0</v>
      </c>
      <c r="X126" s="175">
        <f t="shared" si="16"/>
        <v>0</v>
      </c>
      <c r="Y126" s="175">
        <f t="shared" si="16"/>
        <v>0</v>
      </c>
      <c r="Z126" s="175">
        <f t="shared" si="16"/>
        <v>0</v>
      </c>
      <c r="AA126" s="175">
        <f t="shared" si="16"/>
        <v>0</v>
      </c>
      <c r="AB126" s="175">
        <f t="shared" si="16"/>
        <v>0</v>
      </c>
      <c r="AC126" s="175">
        <f t="shared" si="16"/>
        <v>0</v>
      </c>
      <c r="AD126" s="175">
        <f t="shared" si="16"/>
        <v>0</v>
      </c>
      <c r="AE126" s="175">
        <f t="shared" si="16"/>
        <v>0</v>
      </c>
      <c r="AF126" s="176">
        <f t="shared" si="16"/>
        <v>0</v>
      </c>
    </row>
    <row r="127" spans="8:32" ht="12.75" customHeight="1">
      <c r="H127" s="291"/>
      <c r="I127" s="126" t="str">
        <f t="shared" si="15"/>
        <v>WAS</v>
      </c>
      <c r="J127" s="73" t="str">
        <f t="shared" si="15"/>
        <v>WasteStraw</v>
      </c>
      <c r="K127" s="76"/>
      <c r="L127" s="153">
        <v>0.6</v>
      </c>
      <c r="M127" s="154">
        <v>0.45</v>
      </c>
      <c r="N127" s="154"/>
      <c r="O127" s="154"/>
      <c r="P127" s="154"/>
      <c r="Q127" s="154"/>
      <c r="R127" s="154"/>
      <c r="S127" s="154"/>
      <c r="T127" s="154"/>
      <c r="U127" s="155"/>
      <c r="W127" s="168">
        <f t="shared" si="16"/>
        <v>0</v>
      </c>
      <c r="X127" s="169">
        <f t="shared" si="16"/>
        <v>0</v>
      </c>
      <c r="Y127" s="169">
        <f t="shared" si="16"/>
        <v>0</v>
      </c>
      <c r="Z127" s="169">
        <f t="shared" si="16"/>
        <v>0</v>
      </c>
      <c r="AA127" s="169">
        <f t="shared" si="16"/>
        <v>0</v>
      </c>
      <c r="AB127" s="169">
        <f t="shared" si="16"/>
        <v>0</v>
      </c>
      <c r="AC127" s="169">
        <f t="shared" si="16"/>
        <v>0</v>
      </c>
      <c r="AD127" s="169">
        <f t="shared" si="16"/>
        <v>0</v>
      </c>
      <c r="AE127" s="169">
        <f t="shared" si="16"/>
        <v>0</v>
      </c>
      <c r="AF127" s="170">
        <f t="shared" si="16"/>
        <v>0</v>
      </c>
    </row>
    <row r="128" spans="8:32" ht="12.75" customHeight="1">
      <c r="H128" s="291"/>
      <c r="I128" s="126" t="str">
        <f t="shared" si="15"/>
        <v>COS</v>
      </c>
      <c r="J128" s="73" t="str">
        <f t="shared" si="15"/>
        <v>CoalStraw</v>
      </c>
      <c r="K128" s="76"/>
      <c r="L128" s="153">
        <v>0.9</v>
      </c>
      <c r="M128" s="154">
        <v>0.15</v>
      </c>
      <c r="N128" s="154"/>
      <c r="O128" s="154"/>
      <c r="P128" s="154"/>
      <c r="Q128" s="154"/>
      <c r="R128" s="154"/>
      <c r="S128" s="154"/>
      <c r="T128" s="154"/>
      <c r="U128" s="155"/>
      <c r="W128" s="168">
        <f t="shared" si="16"/>
        <v>0</v>
      </c>
      <c r="X128" s="169">
        <f t="shared" si="16"/>
        <v>0</v>
      </c>
      <c r="Y128" s="169">
        <f t="shared" si="16"/>
        <v>0</v>
      </c>
      <c r="Z128" s="169">
        <f t="shared" si="16"/>
        <v>0</v>
      </c>
      <c r="AA128" s="169">
        <f t="shared" si="16"/>
        <v>0</v>
      </c>
      <c r="AB128" s="169">
        <f t="shared" si="16"/>
        <v>0</v>
      </c>
      <c r="AC128" s="169">
        <f t="shared" si="16"/>
        <v>0</v>
      </c>
      <c r="AD128" s="169">
        <f t="shared" si="16"/>
        <v>0</v>
      </c>
      <c r="AE128" s="169">
        <f t="shared" si="16"/>
        <v>0</v>
      </c>
      <c r="AF128" s="170">
        <f t="shared" si="16"/>
        <v>0</v>
      </c>
    </row>
    <row r="129" spans="8:32" ht="12.75" customHeight="1">
      <c r="H129" s="291"/>
      <c r="I129" s="126" t="str">
        <f t="shared" si="15"/>
        <v>COW</v>
      </c>
      <c r="J129" s="73" t="str">
        <f t="shared" si="15"/>
        <v>CoalWood</v>
      </c>
      <c r="K129" s="76"/>
      <c r="L129" s="153">
        <v>0.6</v>
      </c>
      <c r="M129" s="154">
        <v>0.5</v>
      </c>
      <c r="N129" s="154">
        <v>0.2</v>
      </c>
      <c r="O129" s="154"/>
      <c r="P129" s="154"/>
      <c r="Q129" s="154"/>
      <c r="R129" s="154"/>
      <c r="S129" s="154"/>
      <c r="T129" s="154"/>
      <c r="U129" s="155"/>
      <c r="W129" s="168">
        <f t="shared" si="16"/>
        <v>-0.25</v>
      </c>
      <c r="X129" s="169">
        <f t="shared" si="16"/>
        <v>0.3</v>
      </c>
      <c r="Y129" s="169">
        <f t="shared" si="16"/>
        <v>0</v>
      </c>
      <c r="Z129" s="169">
        <f t="shared" si="16"/>
        <v>0</v>
      </c>
      <c r="AA129" s="169">
        <f t="shared" si="16"/>
        <v>0</v>
      </c>
      <c r="AB129" s="169">
        <f t="shared" si="16"/>
        <v>0</v>
      </c>
      <c r="AC129" s="169">
        <f t="shared" si="16"/>
        <v>0</v>
      </c>
      <c r="AD129" s="169">
        <f t="shared" si="16"/>
        <v>0</v>
      </c>
      <c r="AE129" s="169">
        <f t="shared" si="16"/>
        <v>0</v>
      </c>
      <c r="AF129" s="170">
        <f t="shared" si="16"/>
        <v>0</v>
      </c>
    </row>
    <row r="130" spans="8:32" ht="12.75" customHeight="1">
      <c r="H130" s="291"/>
      <c r="I130" s="126" t="str">
        <f t="shared" si="15"/>
        <v>WOG</v>
      </c>
      <c r="J130" s="73" t="str">
        <f t="shared" si="15"/>
        <v>WoodGas</v>
      </c>
      <c r="K130" s="76"/>
      <c r="L130" s="153">
        <v>0.65</v>
      </c>
      <c r="M130" s="154">
        <v>0.65</v>
      </c>
      <c r="N130" s="154">
        <v>0.1</v>
      </c>
      <c r="O130" s="154">
        <v>0.1</v>
      </c>
      <c r="P130" s="154"/>
      <c r="Q130" s="154"/>
      <c r="R130" s="154"/>
      <c r="S130" s="154"/>
      <c r="T130" s="154"/>
      <c r="U130" s="155"/>
      <c r="W130" s="168">
        <f t="shared" si="16"/>
        <v>0</v>
      </c>
      <c r="X130" s="169">
        <f t="shared" si="16"/>
        <v>0</v>
      </c>
      <c r="Y130" s="169">
        <f t="shared" si="16"/>
        <v>0</v>
      </c>
      <c r="Z130" s="169">
        <f t="shared" si="16"/>
        <v>0</v>
      </c>
      <c r="AA130" s="169">
        <f t="shared" si="16"/>
        <v>0</v>
      </c>
      <c r="AB130" s="169">
        <f t="shared" si="16"/>
        <v>0</v>
      </c>
      <c r="AC130" s="169">
        <f t="shared" si="16"/>
        <v>0</v>
      </c>
      <c r="AD130" s="169">
        <f t="shared" si="16"/>
        <v>0</v>
      </c>
      <c r="AE130" s="169">
        <f t="shared" si="16"/>
        <v>0</v>
      </c>
      <c r="AF130" s="170">
        <f t="shared" si="16"/>
        <v>0</v>
      </c>
    </row>
    <row r="131" spans="8:32" ht="12.75" customHeight="1">
      <c r="H131" s="291"/>
      <c r="I131" s="126" t="str">
        <f t="shared" si="15"/>
        <v>WOO</v>
      </c>
      <c r="J131" s="73" t="str">
        <f t="shared" si="15"/>
        <v>Wood</v>
      </c>
      <c r="K131" s="76"/>
      <c r="L131" s="153">
        <v>0.15</v>
      </c>
      <c r="M131" s="154">
        <v>0.85</v>
      </c>
      <c r="N131" s="154"/>
      <c r="O131" s="154"/>
      <c r="P131" s="154"/>
      <c r="Q131" s="154"/>
      <c r="R131" s="154"/>
      <c r="S131" s="154"/>
      <c r="T131" s="154"/>
      <c r="U131" s="155"/>
      <c r="W131" s="168">
        <f t="shared" si="16"/>
        <v>0</v>
      </c>
      <c r="X131" s="169">
        <f t="shared" si="16"/>
        <v>0</v>
      </c>
      <c r="Y131" s="169">
        <f t="shared" si="16"/>
        <v>0</v>
      </c>
      <c r="Z131" s="169">
        <f t="shared" si="16"/>
        <v>0</v>
      </c>
      <c r="AA131" s="169">
        <f t="shared" si="16"/>
        <v>0</v>
      </c>
      <c r="AB131" s="169">
        <f t="shared" si="16"/>
        <v>0</v>
      </c>
      <c r="AC131" s="169">
        <f t="shared" si="16"/>
        <v>0</v>
      </c>
      <c r="AD131" s="169">
        <f t="shared" si="16"/>
        <v>0</v>
      </c>
      <c r="AE131" s="169">
        <f t="shared" si="16"/>
        <v>0</v>
      </c>
      <c r="AF131" s="170">
        <f t="shared" si="16"/>
        <v>0</v>
      </c>
    </row>
    <row r="132" spans="8:32" ht="12.75" customHeight="1">
      <c r="H132" s="291"/>
      <c r="I132" s="126" t="str">
        <f t="shared" si="15"/>
        <v>WOW</v>
      </c>
      <c r="J132" s="73" t="str">
        <f t="shared" si="15"/>
        <v>WoodWaste</v>
      </c>
      <c r="K132" s="76"/>
      <c r="L132" s="153">
        <v>0</v>
      </c>
      <c r="M132" s="154">
        <v>0.1</v>
      </c>
      <c r="N132" s="154">
        <v>0.9</v>
      </c>
      <c r="O132" s="154"/>
      <c r="P132" s="154"/>
      <c r="Q132" s="154"/>
      <c r="R132" s="154"/>
      <c r="S132" s="154"/>
      <c r="T132" s="154"/>
      <c r="U132" s="155"/>
      <c r="W132" s="168">
        <f t="shared" si="16"/>
        <v>0</v>
      </c>
      <c r="X132" s="169">
        <f t="shared" si="16"/>
        <v>0</v>
      </c>
      <c r="Y132" s="169">
        <f t="shared" si="16"/>
        <v>0</v>
      </c>
      <c r="Z132" s="169">
        <f t="shared" si="16"/>
        <v>0</v>
      </c>
      <c r="AA132" s="169">
        <f t="shared" si="16"/>
        <v>0</v>
      </c>
      <c r="AB132" s="169">
        <f t="shared" si="16"/>
        <v>0</v>
      </c>
      <c r="AC132" s="169">
        <f t="shared" si="16"/>
        <v>0</v>
      </c>
      <c r="AD132" s="169">
        <f t="shared" si="16"/>
        <v>0</v>
      </c>
      <c r="AE132" s="169">
        <f t="shared" si="16"/>
        <v>0</v>
      </c>
      <c r="AF132" s="170">
        <f t="shared" si="16"/>
        <v>0</v>
      </c>
    </row>
    <row r="133" spans="8:32" ht="12.75" customHeight="1">
      <c r="H133" s="291"/>
      <c r="I133" s="126" t="str">
        <f t="shared" si="15"/>
        <v>WOS</v>
      </c>
      <c r="J133" s="73" t="str">
        <f t="shared" si="15"/>
        <v>WoodStraw</v>
      </c>
      <c r="K133" s="76"/>
      <c r="L133" s="153">
        <v>0.1</v>
      </c>
      <c r="M133" s="154">
        <v>0.5</v>
      </c>
      <c r="N133" s="154">
        <v>0.4</v>
      </c>
      <c r="O133" s="154"/>
      <c r="P133" s="154"/>
      <c r="Q133" s="154"/>
      <c r="R133" s="154"/>
      <c r="S133" s="154"/>
      <c r="T133" s="154"/>
      <c r="U133" s="155"/>
      <c r="W133" s="168">
        <f t="shared" si="16"/>
        <v>0</v>
      </c>
      <c r="X133" s="169">
        <f t="shared" si="16"/>
        <v>0</v>
      </c>
      <c r="Y133" s="169">
        <f t="shared" si="16"/>
        <v>0</v>
      </c>
      <c r="Z133" s="169">
        <f t="shared" si="16"/>
        <v>0</v>
      </c>
      <c r="AA133" s="169">
        <f t="shared" si="16"/>
        <v>0</v>
      </c>
      <c r="AB133" s="169">
        <f t="shared" si="16"/>
        <v>0</v>
      </c>
      <c r="AC133" s="169">
        <f t="shared" si="16"/>
        <v>0</v>
      </c>
      <c r="AD133" s="169">
        <f t="shared" si="16"/>
        <v>0</v>
      </c>
      <c r="AE133" s="169">
        <f t="shared" si="16"/>
        <v>0</v>
      </c>
      <c r="AF133" s="170">
        <f t="shared" si="16"/>
        <v>0</v>
      </c>
    </row>
    <row r="134" spans="8:32" ht="12.75" customHeight="1">
      <c r="H134" s="291"/>
      <c r="I134" s="126" t="str">
        <f t="shared" si="15"/>
        <v>FL1</v>
      </c>
      <c r="J134" s="73" t="str">
        <f t="shared" si="15"/>
        <v>Flex1</v>
      </c>
      <c r="K134" s="76"/>
      <c r="L134" s="153">
        <v>0.7</v>
      </c>
      <c r="M134" s="154">
        <v>0.15</v>
      </c>
      <c r="N134" s="154">
        <v>0.1</v>
      </c>
      <c r="O134" s="154">
        <v>0</v>
      </c>
      <c r="P134" s="154">
        <v>0.05</v>
      </c>
      <c r="Q134" s="154"/>
      <c r="R134" s="154"/>
      <c r="S134" s="154"/>
      <c r="T134" s="154"/>
      <c r="U134" s="155"/>
      <c r="W134" s="168">
        <f t="shared" si="16"/>
        <v>0</v>
      </c>
      <c r="X134" s="169">
        <f t="shared" si="16"/>
        <v>0</v>
      </c>
      <c r="Y134" s="169">
        <f t="shared" si="16"/>
        <v>0</v>
      </c>
      <c r="Z134" s="169">
        <f t="shared" si="16"/>
        <v>0</v>
      </c>
      <c r="AA134" s="169">
        <f t="shared" si="16"/>
        <v>0</v>
      </c>
      <c r="AB134" s="169">
        <f t="shared" si="16"/>
        <v>0</v>
      </c>
      <c r="AC134" s="169">
        <f t="shared" si="16"/>
        <v>0</v>
      </c>
      <c r="AD134" s="169">
        <f t="shared" si="16"/>
        <v>0</v>
      </c>
      <c r="AE134" s="169">
        <f t="shared" si="16"/>
        <v>0</v>
      </c>
      <c r="AF134" s="170">
        <f t="shared" si="16"/>
        <v>0</v>
      </c>
    </row>
    <row r="135" spans="8:32" ht="12.75" customHeight="1">
      <c r="H135" s="291"/>
      <c r="I135" s="146" t="str">
        <f t="shared" si="15"/>
        <v>FL2</v>
      </c>
      <c r="J135" s="109" t="str">
        <f t="shared" si="15"/>
        <v>Flex2</v>
      </c>
      <c r="K135" s="162"/>
      <c r="L135" s="163">
        <v>0.45</v>
      </c>
      <c r="M135" s="164">
        <v>0.1</v>
      </c>
      <c r="N135" s="164">
        <v>0.5</v>
      </c>
      <c r="O135" s="164"/>
      <c r="P135" s="164"/>
      <c r="Q135" s="164"/>
      <c r="R135" s="164"/>
      <c r="S135" s="164"/>
      <c r="T135" s="164"/>
      <c r="U135" s="165"/>
      <c r="W135" s="177">
        <f t="shared" si="16"/>
        <v>0</v>
      </c>
      <c r="X135" s="178">
        <f t="shared" si="16"/>
        <v>0</v>
      </c>
      <c r="Y135" s="178">
        <f t="shared" si="16"/>
        <v>0</v>
      </c>
      <c r="Z135" s="178">
        <f t="shared" si="16"/>
        <v>0</v>
      </c>
      <c r="AA135" s="178">
        <f t="shared" si="16"/>
        <v>0</v>
      </c>
      <c r="AB135" s="178">
        <f t="shared" si="16"/>
        <v>0</v>
      </c>
      <c r="AC135" s="178">
        <f t="shared" si="16"/>
        <v>0</v>
      </c>
      <c r="AD135" s="178">
        <f t="shared" si="16"/>
        <v>0</v>
      </c>
      <c r="AE135" s="178">
        <f t="shared" si="16"/>
        <v>0</v>
      </c>
      <c r="AF135" s="179">
        <f t="shared" si="16"/>
        <v>0</v>
      </c>
    </row>
    <row r="136" spans="8:32" ht="12.75" customHeight="1">
      <c r="H136" s="291"/>
      <c r="I136" s="126" t="str">
        <f t="shared" si="15"/>
        <v>ADS</v>
      </c>
      <c r="J136" s="73" t="str">
        <f t="shared" si="15"/>
        <v>DSL &amp; DSB</v>
      </c>
      <c r="K136" s="76"/>
      <c r="L136" s="153">
        <v>0.95</v>
      </c>
      <c r="M136" s="154">
        <v>0.1</v>
      </c>
      <c r="N136" s="154"/>
      <c r="O136" s="154"/>
      <c r="P136" s="154"/>
      <c r="Q136" s="154"/>
      <c r="R136" s="154"/>
      <c r="S136" s="154"/>
      <c r="T136" s="154"/>
      <c r="U136" s="155"/>
      <c r="W136" s="168">
        <f t="shared" si="16"/>
        <v>0</v>
      </c>
      <c r="X136" s="169">
        <f t="shared" si="16"/>
        <v>0</v>
      </c>
      <c r="Y136" s="169">
        <f t="shared" si="16"/>
        <v>0</v>
      </c>
      <c r="Z136" s="169">
        <f t="shared" si="16"/>
        <v>0</v>
      </c>
      <c r="AA136" s="169">
        <f t="shared" si="16"/>
        <v>0</v>
      </c>
      <c r="AB136" s="169">
        <f t="shared" si="16"/>
        <v>0</v>
      </c>
      <c r="AC136" s="169">
        <f t="shared" si="16"/>
        <v>0</v>
      </c>
      <c r="AD136" s="169">
        <f t="shared" si="16"/>
        <v>0</v>
      </c>
      <c r="AE136" s="169">
        <f t="shared" si="16"/>
        <v>0</v>
      </c>
      <c r="AF136" s="170">
        <f t="shared" si="16"/>
        <v>0</v>
      </c>
    </row>
    <row r="137" spans="8:32" ht="12.75" customHeight="1" thickBot="1">
      <c r="H137" s="292"/>
      <c r="I137" s="90" t="str">
        <f t="shared" si="15"/>
        <v>ANG</v>
      </c>
      <c r="J137" s="107" t="str">
        <f t="shared" si="15"/>
        <v>NGA &amp; SNG</v>
      </c>
      <c r="K137" s="93"/>
      <c r="L137" s="156">
        <v>1</v>
      </c>
      <c r="M137" s="157">
        <v>0</v>
      </c>
      <c r="N137" s="157">
        <v>0</v>
      </c>
      <c r="O137" s="157"/>
      <c r="P137" s="157"/>
      <c r="Q137" s="157"/>
      <c r="R137" s="157"/>
      <c r="S137" s="157"/>
      <c r="T137" s="157"/>
      <c r="U137" s="158"/>
      <c r="W137" s="171">
        <f t="shared" si="16"/>
        <v>0</v>
      </c>
      <c r="X137" s="172">
        <f t="shared" si="16"/>
        <v>0</v>
      </c>
      <c r="Y137" s="172">
        <f t="shared" si="16"/>
        <v>0</v>
      </c>
      <c r="Z137" s="172">
        <f t="shared" si="16"/>
        <v>0</v>
      </c>
      <c r="AA137" s="172">
        <f t="shared" si="16"/>
        <v>0</v>
      </c>
      <c r="AB137" s="172">
        <f t="shared" si="16"/>
        <v>0</v>
      </c>
      <c r="AC137" s="172">
        <f t="shared" si="16"/>
        <v>0</v>
      </c>
      <c r="AD137" s="172">
        <f t="shared" si="16"/>
        <v>0</v>
      </c>
      <c r="AE137" s="172">
        <f t="shared" si="16"/>
        <v>0</v>
      </c>
      <c r="AF137" s="173">
        <f t="shared" si="16"/>
        <v>0</v>
      </c>
    </row>
    <row r="138" spans="8:32" ht="12.75" customHeight="1">
      <c r="AD138" s="9"/>
      <c r="AE138" s="9"/>
      <c r="AF138" s="9"/>
    </row>
    <row r="139" spans="8:32" ht="12.75" customHeight="1" thickBot="1">
      <c r="AD139" s="9"/>
      <c r="AE139" s="9"/>
      <c r="AF139" s="9"/>
    </row>
    <row r="140" spans="8:32" ht="12.75" customHeight="1">
      <c r="H140" s="113" t="s">
        <v>275</v>
      </c>
      <c r="L140" s="115" t="s">
        <v>17</v>
      </c>
      <c r="M140" s="116"/>
      <c r="N140" s="116"/>
      <c r="O140" s="116"/>
      <c r="P140" s="116"/>
      <c r="Q140" s="116"/>
      <c r="R140" s="116"/>
      <c r="S140" s="116"/>
      <c r="T140" s="116"/>
      <c r="U140" s="117"/>
      <c r="V140" s="9"/>
      <c r="AD140" s="9"/>
      <c r="AE140" s="9"/>
      <c r="AF140" s="9"/>
    </row>
    <row r="141" spans="8:32" ht="12.75" customHeight="1" thickBot="1">
      <c r="L141" s="45" t="s">
        <v>138</v>
      </c>
      <c r="M141" s="44" t="s">
        <v>139</v>
      </c>
      <c r="N141" s="44" t="s">
        <v>140</v>
      </c>
      <c r="O141" s="44" t="s">
        <v>224</v>
      </c>
      <c r="P141" s="44" t="s">
        <v>225</v>
      </c>
      <c r="Q141" s="44" t="s">
        <v>226</v>
      </c>
      <c r="R141" s="44" t="s">
        <v>227</v>
      </c>
      <c r="S141" s="44" t="s">
        <v>228</v>
      </c>
      <c r="T141" s="44" t="s">
        <v>229</v>
      </c>
      <c r="U141" s="46" t="s">
        <v>230</v>
      </c>
      <c r="AD141" s="9"/>
      <c r="AE141" s="9"/>
      <c r="AF141" s="9"/>
    </row>
    <row r="142" spans="8:32" ht="12.75" customHeight="1">
      <c r="H142" s="287" t="s">
        <v>232</v>
      </c>
      <c r="I142" s="121" t="str">
        <f t="shared" ref="I142:J156" si="17">+I123</f>
        <v>DSB</v>
      </c>
      <c r="J142" s="56" t="str">
        <f t="shared" si="17"/>
        <v>BioDiesel</v>
      </c>
      <c r="K142" s="56"/>
      <c r="L142" s="153"/>
      <c r="M142" s="154">
        <v>0.1</v>
      </c>
      <c r="N142" s="154"/>
      <c r="O142" s="154"/>
      <c r="P142" s="154"/>
      <c r="Q142" s="154"/>
      <c r="R142" s="154"/>
      <c r="S142" s="154"/>
      <c r="T142" s="154"/>
      <c r="U142" s="155"/>
      <c r="W142" s="168">
        <f t="shared" ref="W142:AF156" si="18">+L142-L123</f>
        <v>0</v>
      </c>
      <c r="X142" s="169">
        <f t="shared" si="18"/>
        <v>0.1</v>
      </c>
      <c r="Y142" s="169">
        <f t="shared" si="18"/>
        <v>0</v>
      </c>
      <c r="Z142" s="169">
        <f t="shared" si="18"/>
        <v>0</v>
      </c>
      <c r="AA142" s="169">
        <f t="shared" si="18"/>
        <v>0</v>
      </c>
      <c r="AB142" s="169">
        <f t="shared" si="18"/>
        <v>0</v>
      </c>
      <c r="AC142" s="169">
        <f t="shared" si="18"/>
        <v>0</v>
      </c>
      <c r="AD142" s="169">
        <f t="shared" si="18"/>
        <v>0</v>
      </c>
      <c r="AE142" s="169">
        <f t="shared" si="18"/>
        <v>0</v>
      </c>
      <c r="AF142" s="170">
        <f t="shared" si="18"/>
        <v>0</v>
      </c>
    </row>
    <row r="143" spans="8:32" ht="12.75" customHeight="1">
      <c r="H143" s="288"/>
      <c r="I143" s="126" t="str">
        <f t="shared" si="17"/>
        <v>SNG</v>
      </c>
      <c r="J143" s="73" t="str">
        <f t="shared" si="17"/>
        <v>Synt.Nat.Gas</v>
      </c>
      <c r="K143" s="73"/>
      <c r="L143" s="153"/>
      <c r="M143" s="154">
        <v>0.1</v>
      </c>
      <c r="N143" s="154"/>
      <c r="O143" s="154"/>
      <c r="P143" s="154"/>
      <c r="Q143" s="154"/>
      <c r="R143" s="154"/>
      <c r="S143" s="154"/>
      <c r="T143" s="154"/>
      <c r="U143" s="155"/>
      <c r="W143" s="168">
        <f t="shared" si="18"/>
        <v>0</v>
      </c>
      <c r="X143" s="169">
        <f t="shared" si="18"/>
        <v>0.1</v>
      </c>
      <c r="Y143" s="169">
        <f t="shared" si="18"/>
        <v>0</v>
      </c>
      <c r="Z143" s="169">
        <f t="shared" si="18"/>
        <v>0</v>
      </c>
      <c r="AA143" s="169">
        <f t="shared" si="18"/>
        <v>0</v>
      </c>
      <c r="AB143" s="169">
        <f t="shared" si="18"/>
        <v>0</v>
      </c>
      <c r="AC143" s="169">
        <f t="shared" si="18"/>
        <v>0</v>
      </c>
      <c r="AD143" s="169">
        <f t="shared" si="18"/>
        <v>0</v>
      </c>
      <c r="AE143" s="169">
        <f t="shared" si="18"/>
        <v>0</v>
      </c>
      <c r="AF143" s="170">
        <f t="shared" si="18"/>
        <v>0</v>
      </c>
    </row>
    <row r="144" spans="8:32" ht="12.75" customHeight="1" thickBot="1">
      <c r="H144" s="289"/>
      <c r="I144" s="90" t="str">
        <f t="shared" si="17"/>
        <v>GAS</v>
      </c>
      <c r="J144" s="107" t="str">
        <f t="shared" si="17"/>
        <v>Gas</v>
      </c>
      <c r="K144" s="107"/>
      <c r="L144" s="156"/>
      <c r="M144" s="157">
        <v>0.1</v>
      </c>
      <c r="N144" s="157">
        <v>0.1</v>
      </c>
      <c r="O144" s="157"/>
      <c r="P144" s="157"/>
      <c r="Q144" s="157"/>
      <c r="R144" s="157"/>
      <c r="S144" s="157"/>
      <c r="T144" s="157"/>
      <c r="U144" s="158"/>
      <c r="W144" s="171">
        <f t="shared" si="18"/>
        <v>0</v>
      </c>
      <c r="X144" s="172">
        <f t="shared" si="18"/>
        <v>0</v>
      </c>
      <c r="Y144" s="172">
        <f t="shared" si="18"/>
        <v>0.1</v>
      </c>
      <c r="Z144" s="172">
        <f t="shared" si="18"/>
        <v>0</v>
      </c>
      <c r="AA144" s="172">
        <f t="shared" si="18"/>
        <v>0</v>
      </c>
      <c r="AB144" s="172">
        <f t="shared" si="18"/>
        <v>0</v>
      </c>
      <c r="AC144" s="172">
        <f t="shared" si="18"/>
        <v>0</v>
      </c>
      <c r="AD144" s="172">
        <f t="shared" si="18"/>
        <v>0</v>
      </c>
      <c r="AE144" s="172">
        <f t="shared" si="18"/>
        <v>0</v>
      </c>
      <c r="AF144" s="173">
        <f t="shared" si="18"/>
        <v>0</v>
      </c>
    </row>
    <row r="145" spans="8:32" ht="12.75" customHeight="1">
      <c r="H145" s="290" t="s">
        <v>188</v>
      </c>
      <c r="I145" s="121" t="str">
        <f t="shared" si="17"/>
        <v>GWA</v>
      </c>
      <c r="J145" s="56" t="str">
        <f t="shared" si="17"/>
        <v>GasWaste</v>
      </c>
      <c r="K145" s="59"/>
      <c r="L145" s="159">
        <v>0.35</v>
      </c>
      <c r="M145" s="160">
        <v>0.75</v>
      </c>
      <c r="N145" s="160"/>
      <c r="O145" s="160"/>
      <c r="P145" s="160"/>
      <c r="Q145" s="160"/>
      <c r="R145" s="160"/>
      <c r="S145" s="160"/>
      <c r="T145" s="160"/>
      <c r="U145" s="161"/>
      <c r="W145" s="174">
        <f t="shared" si="18"/>
        <v>0</v>
      </c>
      <c r="X145" s="175">
        <f t="shared" si="18"/>
        <v>0</v>
      </c>
      <c r="Y145" s="175">
        <f t="shared" si="18"/>
        <v>0</v>
      </c>
      <c r="Z145" s="175">
        <f t="shared" si="18"/>
        <v>0</v>
      </c>
      <c r="AA145" s="175">
        <f t="shared" si="18"/>
        <v>0</v>
      </c>
      <c r="AB145" s="175">
        <f t="shared" si="18"/>
        <v>0</v>
      </c>
      <c r="AC145" s="175">
        <f t="shared" si="18"/>
        <v>0</v>
      </c>
      <c r="AD145" s="175">
        <f t="shared" si="18"/>
        <v>0</v>
      </c>
      <c r="AE145" s="175">
        <f t="shared" si="18"/>
        <v>0</v>
      </c>
      <c r="AF145" s="176">
        <f t="shared" si="18"/>
        <v>0</v>
      </c>
    </row>
    <row r="146" spans="8:32" ht="12.75" customHeight="1">
      <c r="H146" s="291"/>
      <c r="I146" s="126" t="str">
        <f t="shared" si="17"/>
        <v>WAS</v>
      </c>
      <c r="J146" s="73" t="str">
        <f t="shared" si="17"/>
        <v>WasteStraw</v>
      </c>
      <c r="K146" s="76"/>
      <c r="L146" s="153">
        <v>0.6</v>
      </c>
      <c r="M146" s="154">
        <v>0.45</v>
      </c>
      <c r="N146" s="154"/>
      <c r="O146" s="154"/>
      <c r="P146" s="154"/>
      <c r="Q146" s="154"/>
      <c r="R146" s="154"/>
      <c r="S146" s="154"/>
      <c r="T146" s="154"/>
      <c r="U146" s="155"/>
      <c r="W146" s="168">
        <f t="shared" si="18"/>
        <v>0</v>
      </c>
      <c r="X146" s="169">
        <f t="shared" si="18"/>
        <v>0</v>
      </c>
      <c r="Y146" s="169">
        <f t="shared" si="18"/>
        <v>0</v>
      </c>
      <c r="Z146" s="169">
        <f t="shared" si="18"/>
        <v>0</v>
      </c>
      <c r="AA146" s="169">
        <f t="shared" si="18"/>
        <v>0</v>
      </c>
      <c r="AB146" s="169">
        <f t="shared" si="18"/>
        <v>0</v>
      </c>
      <c r="AC146" s="169">
        <f t="shared" si="18"/>
        <v>0</v>
      </c>
      <c r="AD146" s="169">
        <f t="shared" si="18"/>
        <v>0</v>
      </c>
      <c r="AE146" s="169">
        <f t="shared" si="18"/>
        <v>0</v>
      </c>
      <c r="AF146" s="170">
        <f t="shared" si="18"/>
        <v>0</v>
      </c>
    </row>
    <row r="147" spans="8:32" ht="12.75" customHeight="1">
      <c r="H147" s="291"/>
      <c r="I147" s="126" t="str">
        <f t="shared" si="17"/>
        <v>COS</v>
      </c>
      <c r="J147" s="73" t="str">
        <f t="shared" si="17"/>
        <v>CoalStraw</v>
      </c>
      <c r="K147" s="76"/>
      <c r="L147" s="153">
        <v>0.9</v>
      </c>
      <c r="M147" s="154">
        <v>0.15</v>
      </c>
      <c r="N147" s="154"/>
      <c r="O147" s="154"/>
      <c r="P147" s="154"/>
      <c r="Q147" s="154"/>
      <c r="R147" s="154"/>
      <c r="S147" s="154"/>
      <c r="T147" s="154"/>
      <c r="U147" s="155"/>
      <c r="W147" s="168">
        <f t="shared" si="18"/>
        <v>0</v>
      </c>
      <c r="X147" s="169">
        <f t="shared" si="18"/>
        <v>0</v>
      </c>
      <c r="Y147" s="169">
        <f t="shared" si="18"/>
        <v>0</v>
      </c>
      <c r="Z147" s="169">
        <f t="shared" si="18"/>
        <v>0</v>
      </c>
      <c r="AA147" s="169">
        <f t="shared" si="18"/>
        <v>0</v>
      </c>
      <c r="AB147" s="169">
        <f t="shared" si="18"/>
        <v>0</v>
      </c>
      <c r="AC147" s="169">
        <f t="shared" si="18"/>
        <v>0</v>
      </c>
      <c r="AD147" s="169">
        <f t="shared" si="18"/>
        <v>0</v>
      </c>
      <c r="AE147" s="169">
        <f t="shared" si="18"/>
        <v>0</v>
      </c>
      <c r="AF147" s="170">
        <f t="shared" si="18"/>
        <v>0</v>
      </c>
    </row>
    <row r="148" spans="8:32" ht="12.75" customHeight="1">
      <c r="H148" s="291"/>
      <c r="I148" s="126" t="str">
        <f t="shared" si="17"/>
        <v>COW</v>
      </c>
      <c r="J148" s="73" t="str">
        <f t="shared" si="17"/>
        <v>CoalWood</v>
      </c>
      <c r="K148" s="76"/>
      <c r="L148" s="153">
        <v>0.6</v>
      </c>
      <c r="M148" s="154">
        <v>0.5</v>
      </c>
      <c r="N148" s="154">
        <v>0.2</v>
      </c>
      <c r="O148" s="154"/>
      <c r="P148" s="154"/>
      <c r="Q148" s="154"/>
      <c r="R148" s="154"/>
      <c r="S148" s="154"/>
      <c r="T148" s="154"/>
      <c r="U148" s="155"/>
      <c r="W148" s="168">
        <f t="shared" si="18"/>
        <v>0</v>
      </c>
      <c r="X148" s="169">
        <f t="shared" si="18"/>
        <v>0</v>
      </c>
      <c r="Y148" s="169">
        <f t="shared" si="18"/>
        <v>0</v>
      </c>
      <c r="Z148" s="169">
        <f t="shared" si="18"/>
        <v>0</v>
      </c>
      <c r="AA148" s="169">
        <f t="shared" si="18"/>
        <v>0</v>
      </c>
      <c r="AB148" s="169">
        <f t="shared" si="18"/>
        <v>0</v>
      </c>
      <c r="AC148" s="169">
        <f t="shared" si="18"/>
        <v>0</v>
      </c>
      <c r="AD148" s="169">
        <f t="shared" si="18"/>
        <v>0</v>
      </c>
      <c r="AE148" s="169">
        <f t="shared" si="18"/>
        <v>0</v>
      </c>
      <c r="AF148" s="170">
        <f t="shared" si="18"/>
        <v>0</v>
      </c>
    </row>
    <row r="149" spans="8:32" ht="12.75" customHeight="1">
      <c r="H149" s="291"/>
      <c r="I149" s="126" t="str">
        <f t="shared" si="17"/>
        <v>WOG</v>
      </c>
      <c r="J149" s="73" t="str">
        <f t="shared" si="17"/>
        <v>WoodGas</v>
      </c>
      <c r="K149" s="76"/>
      <c r="L149" s="153">
        <v>0.65</v>
      </c>
      <c r="M149" s="154">
        <v>0.65</v>
      </c>
      <c r="N149" s="154">
        <v>0.2</v>
      </c>
      <c r="O149" s="154">
        <v>0.2</v>
      </c>
      <c r="P149" s="154"/>
      <c r="Q149" s="154"/>
      <c r="R149" s="154"/>
      <c r="S149" s="154"/>
      <c r="T149" s="154"/>
      <c r="U149" s="155"/>
      <c r="W149" s="168">
        <f t="shared" si="18"/>
        <v>0</v>
      </c>
      <c r="X149" s="169">
        <f t="shared" si="18"/>
        <v>0</v>
      </c>
      <c r="Y149" s="169">
        <f t="shared" si="18"/>
        <v>0.1</v>
      </c>
      <c r="Z149" s="169">
        <f t="shared" si="18"/>
        <v>0.1</v>
      </c>
      <c r="AA149" s="169">
        <f t="shared" si="18"/>
        <v>0</v>
      </c>
      <c r="AB149" s="169">
        <f t="shared" si="18"/>
        <v>0</v>
      </c>
      <c r="AC149" s="169">
        <f t="shared" si="18"/>
        <v>0</v>
      </c>
      <c r="AD149" s="169">
        <f t="shared" si="18"/>
        <v>0</v>
      </c>
      <c r="AE149" s="169">
        <f t="shared" si="18"/>
        <v>0</v>
      </c>
      <c r="AF149" s="170">
        <f t="shared" si="18"/>
        <v>0</v>
      </c>
    </row>
    <row r="150" spans="8:32" ht="12.75" customHeight="1">
      <c r="H150" s="291"/>
      <c r="I150" s="126" t="str">
        <f t="shared" si="17"/>
        <v>WOO</v>
      </c>
      <c r="J150" s="73" t="str">
        <f t="shared" si="17"/>
        <v>Wood</v>
      </c>
      <c r="K150" s="76"/>
      <c r="L150" s="153">
        <v>0.15</v>
      </c>
      <c r="M150" s="154">
        <v>0.85</v>
      </c>
      <c r="N150" s="154"/>
      <c r="O150" s="154"/>
      <c r="P150" s="154"/>
      <c r="Q150" s="154"/>
      <c r="R150" s="154"/>
      <c r="S150" s="154"/>
      <c r="T150" s="154"/>
      <c r="U150" s="155"/>
      <c r="W150" s="168">
        <f t="shared" si="18"/>
        <v>0</v>
      </c>
      <c r="X150" s="169">
        <f t="shared" si="18"/>
        <v>0</v>
      </c>
      <c r="Y150" s="169">
        <f t="shared" si="18"/>
        <v>0</v>
      </c>
      <c r="Z150" s="169">
        <f t="shared" si="18"/>
        <v>0</v>
      </c>
      <c r="AA150" s="169">
        <f t="shared" si="18"/>
        <v>0</v>
      </c>
      <c r="AB150" s="169">
        <f t="shared" si="18"/>
        <v>0</v>
      </c>
      <c r="AC150" s="169">
        <f t="shared" si="18"/>
        <v>0</v>
      </c>
      <c r="AD150" s="169">
        <f t="shared" si="18"/>
        <v>0</v>
      </c>
      <c r="AE150" s="169">
        <f t="shared" si="18"/>
        <v>0</v>
      </c>
      <c r="AF150" s="170">
        <f t="shared" si="18"/>
        <v>0</v>
      </c>
    </row>
    <row r="151" spans="8:32" ht="12.75" customHeight="1">
      <c r="H151" s="291"/>
      <c r="I151" s="126" t="str">
        <f t="shared" si="17"/>
        <v>WOW</v>
      </c>
      <c r="J151" s="73" t="str">
        <f t="shared" si="17"/>
        <v>WoodWaste</v>
      </c>
      <c r="K151" s="76"/>
      <c r="L151" s="153">
        <v>0</v>
      </c>
      <c r="M151" s="154">
        <v>0.1</v>
      </c>
      <c r="N151" s="154">
        <v>0.9</v>
      </c>
      <c r="O151" s="154"/>
      <c r="P151" s="154"/>
      <c r="Q151" s="154"/>
      <c r="R151" s="154"/>
      <c r="S151" s="154"/>
      <c r="T151" s="154"/>
      <c r="U151" s="155"/>
      <c r="W151" s="168">
        <f t="shared" si="18"/>
        <v>0</v>
      </c>
      <c r="X151" s="169">
        <f t="shared" si="18"/>
        <v>0</v>
      </c>
      <c r="Y151" s="169">
        <f t="shared" si="18"/>
        <v>0</v>
      </c>
      <c r="Z151" s="169">
        <f t="shared" si="18"/>
        <v>0</v>
      </c>
      <c r="AA151" s="169">
        <f t="shared" si="18"/>
        <v>0</v>
      </c>
      <c r="AB151" s="169">
        <f t="shared" si="18"/>
        <v>0</v>
      </c>
      <c r="AC151" s="169">
        <f t="shared" si="18"/>
        <v>0</v>
      </c>
      <c r="AD151" s="169">
        <f t="shared" si="18"/>
        <v>0</v>
      </c>
      <c r="AE151" s="169">
        <f t="shared" si="18"/>
        <v>0</v>
      </c>
      <c r="AF151" s="170">
        <f t="shared" si="18"/>
        <v>0</v>
      </c>
    </row>
    <row r="152" spans="8:32" ht="12.75" customHeight="1">
      <c r="H152" s="291"/>
      <c r="I152" s="126" t="str">
        <f t="shared" si="17"/>
        <v>WOS</v>
      </c>
      <c r="J152" s="73" t="str">
        <f t="shared" si="17"/>
        <v>WoodStraw</v>
      </c>
      <c r="K152" s="76"/>
      <c r="L152" s="153">
        <v>0.1</v>
      </c>
      <c r="M152" s="154">
        <v>0.5</v>
      </c>
      <c r="N152" s="154">
        <v>0.4</v>
      </c>
      <c r="O152" s="154"/>
      <c r="P152" s="154"/>
      <c r="Q152" s="154"/>
      <c r="R152" s="154"/>
      <c r="S152" s="154"/>
      <c r="T152" s="154"/>
      <c r="U152" s="155"/>
      <c r="W152" s="168">
        <f t="shared" si="18"/>
        <v>0</v>
      </c>
      <c r="X152" s="169">
        <f t="shared" si="18"/>
        <v>0</v>
      </c>
      <c r="Y152" s="169">
        <f t="shared" si="18"/>
        <v>0</v>
      </c>
      <c r="Z152" s="169">
        <f t="shared" si="18"/>
        <v>0</v>
      </c>
      <c r="AA152" s="169">
        <f t="shared" si="18"/>
        <v>0</v>
      </c>
      <c r="AB152" s="169">
        <f t="shared" si="18"/>
        <v>0</v>
      </c>
      <c r="AC152" s="169">
        <f t="shared" si="18"/>
        <v>0</v>
      </c>
      <c r="AD152" s="169">
        <f t="shared" si="18"/>
        <v>0</v>
      </c>
      <c r="AE152" s="169">
        <f t="shared" si="18"/>
        <v>0</v>
      </c>
      <c r="AF152" s="170">
        <f t="shared" si="18"/>
        <v>0</v>
      </c>
    </row>
    <row r="153" spans="8:32" ht="12.75" customHeight="1">
      <c r="H153" s="291"/>
      <c r="I153" s="126" t="str">
        <f t="shared" si="17"/>
        <v>FL1</v>
      </c>
      <c r="J153" s="73" t="str">
        <f t="shared" si="17"/>
        <v>Flex1</v>
      </c>
      <c r="K153" s="76"/>
      <c r="L153" s="153">
        <v>0.7</v>
      </c>
      <c r="M153" s="154">
        <v>0.15</v>
      </c>
      <c r="N153" s="154">
        <v>0.1</v>
      </c>
      <c r="O153" s="154">
        <v>0.1</v>
      </c>
      <c r="P153" s="154">
        <v>0.1</v>
      </c>
      <c r="Q153" s="154"/>
      <c r="R153" s="154"/>
      <c r="S153" s="154"/>
      <c r="T153" s="154"/>
      <c r="U153" s="155"/>
      <c r="W153" s="168">
        <f t="shared" si="18"/>
        <v>0</v>
      </c>
      <c r="X153" s="169">
        <f t="shared" si="18"/>
        <v>0</v>
      </c>
      <c r="Y153" s="169">
        <f t="shared" si="18"/>
        <v>0</v>
      </c>
      <c r="Z153" s="169">
        <f t="shared" si="18"/>
        <v>0.1</v>
      </c>
      <c r="AA153" s="169">
        <f t="shared" si="18"/>
        <v>0.05</v>
      </c>
      <c r="AB153" s="169">
        <f t="shared" si="18"/>
        <v>0</v>
      </c>
      <c r="AC153" s="169">
        <f t="shared" si="18"/>
        <v>0</v>
      </c>
      <c r="AD153" s="169">
        <f t="shared" si="18"/>
        <v>0</v>
      </c>
      <c r="AE153" s="169">
        <f t="shared" si="18"/>
        <v>0</v>
      </c>
      <c r="AF153" s="170">
        <f t="shared" si="18"/>
        <v>0</v>
      </c>
    </row>
    <row r="154" spans="8:32" ht="12.75" customHeight="1">
      <c r="H154" s="291"/>
      <c r="I154" s="146" t="str">
        <f t="shared" si="17"/>
        <v>FL2</v>
      </c>
      <c r="J154" s="109" t="str">
        <f t="shared" si="17"/>
        <v>Flex2</v>
      </c>
      <c r="K154" s="162"/>
      <c r="L154" s="163">
        <v>0.45</v>
      </c>
      <c r="M154" s="164">
        <v>0.1</v>
      </c>
      <c r="N154" s="164">
        <v>0.5</v>
      </c>
      <c r="O154" s="164"/>
      <c r="P154" s="164"/>
      <c r="Q154" s="164"/>
      <c r="R154" s="164"/>
      <c r="S154" s="164"/>
      <c r="T154" s="164"/>
      <c r="U154" s="165"/>
      <c r="W154" s="177">
        <f t="shared" si="18"/>
        <v>0</v>
      </c>
      <c r="X154" s="178">
        <f t="shared" si="18"/>
        <v>0</v>
      </c>
      <c r="Y154" s="178">
        <f t="shared" si="18"/>
        <v>0</v>
      </c>
      <c r="Z154" s="178">
        <f t="shared" si="18"/>
        <v>0</v>
      </c>
      <c r="AA154" s="178">
        <f t="shared" si="18"/>
        <v>0</v>
      </c>
      <c r="AB154" s="178">
        <f t="shared" si="18"/>
        <v>0</v>
      </c>
      <c r="AC154" s="178">
        <f t="shared" si="18"/>
        <v>0</v>
      </c>
      <c r="AD154" s="178">
        <f t="shared" si="18"/>
        <v>0</v>
      </c>
      <c r="AE154" s="178">
        <f t="shared" si="18"/>
        <v>0</v>
      </c>
      <c r="AF154" s="179">
        <f t="shared" si="18"/>
        <v>0</v>
      </c>
    </row>
    <row r="155" spans="8:32" ht="12.75" customHeight="1">
      <c r="H155" s="291"/>
      <c r="I155" s="126" t="str">
        <f t="shared" si="17"/>
        <v>ADS</v>
      </c>
      <c r="J155" s="73" t="str">
        <f t="shared" si="17"/>
        <v>DSL &amp; DSB</v>
      </c>
      <c r="K155" s="76"/>
      <c r="L155" s="153">
        <v>0.95</v>
      </c>
      <c r="M155" s="154">
        <v>0.1</v>
      </c>
      <c r="N155" s="154"/>
      <c r="O155" s="154"/>
      <c r="P155" s="154"/>
      <c r="Q155" s="154"/>
      <c r="R155" s="154"/>
      <c r="S155" s="154"/>
      <c r="T155" s="154"/>
      <c r="U155" s="155"/>
      <c r="W155" s="168">
        <f t="shared" si="18"/>
        <v>0</v>
      </c>
      <c r="X155" s="169">
        <f t="shared" si="18"/>
        <v>0</v>
      </c>
      <c r="Y155" s="169">
        <f t="shared" si="18"/>
        <v>0</v>
      </c>
      <c r="Z155" s="169">
        <f t="shared" si="18"/>
        <v>0</v>
      </c>
      <c r="AA155" s="169">
        <f t="shared" si="18"/>
        <v>0</v>
      </c>
      <c r="AB155" s="169">
        <f t="shared" si="18"/>
        <v>0</v>
      </c>
      <c r="AC155" s="169">
        <f t="shared" si="18"/>
        <v>0</v>
      </c>
      <c r="AD155" s="169">
        <f t="shared" si="18"/>
        <v>0</v>
      </c>
      <c r="AE155" s="169">
        <f t="shared" si="18"/>
        <v>0</v>
      </c>
      <c r="AF155" s="170">
        <f t="shared" si="18"/>
        <v>0</v>
      </c>
    </row>
    <row r="156" spans="8:32" ht="12.75" customHeight="1" thickBot="1">
      <c r="H156" s="292"/>
      <c r="I156" s="90" t="str">
        <f t="shared" si="17"/>
        <v>ANG</v>
      </c>
      <c r="J156" s="107" t="str">
        <f t="shared" si="17"/>
        <v>NGA &amp; SNG</v>
      </c>
      <c r="K156" s="93"/>
      <c r="L156" s="156">
        <v>1</v>
      </c>
      <c r="M156" s="157">
        <v>0</v>
      </c>
      <c r="N156" s="157">
        <v>0</v>
      </c>
      <c r="O156" s="157"/>
      <c r="P156" s="157"/>
      <c r="Q156" s="157"/>
      <c r="R156" s="157"/>
      <c r="S156" s="157"/>
      <c r="T156" s="157"/>
      <c r="U156" s="158"/>
      <c r="W156" s="171">
        <f t="shared" si="18"/>
        <v>0</v>
      </c>
      <c r="X156" s="172">
        <f t="shared" si="18"/>
        <v>0</v>
      </c>
      <c r="Y156" s="172">
        <f t="shared" si="18"/>
        <v>0</v>
      </c>
      <c r="Z156" s="172">
        <f t="shared" si="18"/>
        <v>0</v>
      </c>
      <c r="AA156" s="172">
        <f t="shared" si="18"/>
        <v>0</v>
      </c>
      <c r="AB156" s="172">
        <f t="shared" si="18"/>
        <v>0</v>
      </c>
      <c r="AC156" s="172">
        <f t="shared" si="18"/>
        <v>0</v>
      </c>
      <c r="AD156" s="172">
        <f t="shared" si="18"/>
        <v>0</v>
      </c>
      <c r="AE156" s="172">
        <f t="shared" si="18"/>
        <v>0</v>
      </c>
      <c r="AF156" s="173">
        <f t="shared" si="18"/>
        <v>0</v>
      </c>
    </row>
    <row r="157" spans="8:32" ht="12.75" customHeight="1">
      <c r="AD157" s="9"/>
      <c r="AE157" s="9"/>
      <c r="AF157" s="9"/>
    </row>
    <row r="158" spans="8:32" ht="12.75" customHeight="1" thickBot="1">
      <c r="V158" s="9"/>
      <c r="AD158" s="9"/>
      <c r="AE158" s="9"/>
      <c r="AF158" s="9"/>
    </row>
    <row r="159" spans="8:32" ht="12.75" customHeight="1">
      <c r="H159" s="113" t="s">
        <v>276</v>
      </c>
      <c r="L159" s="115" t="s">
        <v>18</v>
      </c>
      <c r="M159" s="116"/>
      <c r="N159" s="116"/>
      <c r="O159" s="116"/>
      <c r="P159" s="116"/>
      <c r="Q159" s="116"/>
      <c r="R159" s="116"/>
      <c r="S159" s="116"/>
      <c r="T159" s="116"/>
      <c r="U159" s="117"/>
      <c r="V159" s="9"/>
    </row>
    <row r="160" spans="8:32" ht="12.75" customHeight="1" thickBot="1">
      <c r="L160" s="45" t="s">
        <v>138</v>
      </c>
      <c r="M160" s="44" t="s">
        <v>139</v>
      </c>
      <c r="N160" s="44" t="s">
        <v>140</v>
      </c>
      <c r="O160" s="44" t="s">
        <v>224</v>
      </c>
      <c r="P160" s="44" t="s">
        <v>225</v>
      </c>
      <c r="Q160" s="44" t="s">
        <v>226</v>
      </c>
      <c r="R160" s="44" t="s">
        <v>227</v>
      </c>
      <c r="S160" s="44" t="s">
        <v>228</v>
      </c>
      <c r="T160" s="44" t="s">
        <v>229</v>
      </c>
      <c r="U160" s="46" t="s">
        <v>230</v>
      </c>
    </row>
    <row r="161" spans="8:32" ht="12.75" customHeight="1">
      <c r="H161" s="287" t="s">
        <v>232</v>
      </c>
      <c r="I161" s="121" t="str">
        <f t="shared" ref="I161:J175" si="19">+I142</f>
        <v>DSB</v>
      </c>
      <c r="J161" s="56" t="str">
        <f t="shared" si="19"/>
        <v>BioDiesel</v>
      </c>
      <c r="K161" s="56"/>
      <c r="L161" s="153"/>
      <c r="M161" s="154">
        <v>1</v>
      </c>
      <c r="N161" s="154"/>
      <c r="O161" s="154"/>
      <c r="P161" s="154"/>
      <c r="Q161" s="154"/>
      <c r="R161" s="154"/>
      <c r="S161" s="154"/>
      <c r="T161" s="154"/>
      <c r="U161" s="155"/>
      <c r="W161" s="168">
        <f t="shared" ref="W161:AF175" si="20">+L161-L142</f>
        <v>0</v>
      </c>
      <c r="X161" s="169">
        <f t="shared" si="20"/>
        <v>0.9</v>
      </c>
      <c r="Y161" s="169">
        <f t="shared" si="20"/>
        <v>0</v>
      </c>
      <c r="Z161" s="169">
        <f t="shared" si="20"/>
        <v>0</v>
      </c>
      <c r="AA161" s="169">
        <f t="shared" si="20"/>
        <v>0</v>
      </c>
      <c r="AB161" s="169">
        <f t="shared" si="20"/>
        <v>0</v>
      </c>
      <c r="AC161" s="169">
        <f t="shared" si="20"/>
        <v>0</v>
      </c>
      <c r="AD161" s="169">
        <f t="shared" si="20"/>
        <v>0</v>
      </c>
      <c r="AE161" s="169">
        <f t="shared" si="20"/>
        <v>0</v>
      </c>
      <c r="AF161" s="170">
        <f t="shared" si="20"/>
        <v>0</v>
      </c>
    </row>
    <row r="162" spans="8:32" ht="12.75" customHeight="1">
      <c r="H162" s="288"/>
      <c r="I162" s="126" t="str">
        <f t="shared" si="19"/>
        <v>SNG</v>
      </c>
      <c r="J162" s="73" t="str">
        <f t="shared" si="19"/>
        <v>Synt.Nat.Gas</v>
      </c>
      <c r="K162" s="73"/>
      <c r="L162" s="153"/>
      <c r="M162" s="154">
        <v>1</v>
      </c>
      <c r="N162" s="154"/>
      <c r="O162" s="154"/>
      <c r="P162" s="154"/>
      <c r="Q162" s="154"/>
      <c r="R162" s="154"/>
      <c r="S162" s="154"/>
      <c r="T162" s="154"/>
      <c r="U162" s="155"/>
      <c r="W162" s="168">
        <f t="shared" si="20"/>
        <v>0</v>
      </c>
      <c r="X162" s="169">
        <f t="shared" si="20"/>
        <v>0.9</v>
      </c>
      <c r="Y162" s="169">
        <f t="shared" si="20"/>
        <v>0</v>
      </c>
      <c r="Z162" s="169">
        <f t="shared" si="20"/>
        <v>0</v>
      </c>
      <c r="AA162" s="169">
        <f t="shared" si="20"/>
        <v>0</v>
      </c>
      <c r="AB162" s="169">
        <f t="shared" si="20"/>
        <v>0</v>
      </c>
      <c r="AC162" s="169">
        <f t="shared" si="20"/>
        <v>0</v>
      </c>
      <c r="AD162" s="169">
        <f t="shared" si="20"/>
        <v>0</v>
      </c>
      <c r="AE162" s="169">
        <f t="shared" si="20"/>
        <v>0</v>
      </c>
      <c r="AF162" s="170">
        <f t="shared" si="20"/>
        <v>0</v>
      </c>
    </row>
    <row r="163" spans="8:32" ht="12.75" customHeight="1" thickBot="1">
      <c r="H163" s="289"/>
      <c r="I163" s="90" t="str">
        <f t="shared" si="19"/>
        <v>GAS</v>
      </c>
      <c r="J163" s="107" t="str">
        <f t="shared" si="19"/>
        <v>Gas</v>
      </c>
      <c r="K163" s="107"/>
      <c r="L163" s="156"/>
      <c r="M163" s="157">
        <v>1</v>
      </c>
      <c r="N163" s="157">
        <v>1</v>
      </c>
      <c r="O163" s="157"/>
      <c r="P163" s="157"/>
      <c r="Q163" s="157"/>
      <c r="R163" s="157"/>
      <c r="S163" s="157"/>
      <c r="T163" s="157"/>
      <c r="U163" s="158"/>
      <c r="W163" s="171">
        <f t="shared" si="20"/>
        <v>0</v>
      </c>
      <c r="X163" s="172">
        <f t="shared" si="20"/>
        <v>0.9</v>
      </c>
      <c r="Y163" s="172">
        <f t="shared" si="20"/>
        <v>0.9</v>
      </c>
      <c r="Z163" s="172">
        <f t="shared" si="20"/>
        <v>0</v>
      </c>
      <c r="AA163" s="172">
        <f t="shared" si="20"/>
        <v>0</v>
      </c>
      <c r="AB163" s="172">
        <f t="shared" si="20"/>
        <v>0</v>
      </c>
      <c r="AC163" s="172">
        <f t="shared" si="20"/>
        <v>0</v>
      </c>
      <c r="AD163" s="172">
        <f t="shared" si="20"/>
        <v>0</v>
      </c>
      <c r="AE163" s="172">
        <f t="shared" si="20"/>
        <v>0</v>
      </c>
      <c r="AF163" s="173">
        <f t="shared" si="20"/>
        <v>0</v>
      </c>
    </row>
    <row r="164" spans="8:32" ht="12.75" customHeight="1">
      <c r="H164" s="290" t="s">
        <v>188</v>
      </c>
      <c r="I164" s="121" t="str">
        <f t="shared" si="19"/>
        <v>GWA</v>
      </c>
      <c r="J164" s="56" t="str">
        <f t="shared" si="19"/>
        <v>GasWaste</v>
      </c>
      <c r="K164" s="59"/>
      <c r="L164" s="159">
        <v>0.35</v>
      </c>
      <c r="M164" s="160">
        <v>0.75</v>
      </c>
      <c r="N164" s="160"/>
      <c r="O164" s="160"/>
      <c r="P164" s="160"/>
      <c r="Q164" s="160"/>
      <c r="R164" s="160"/>
      <c r="S164" s="160"/>
      <c r="T164" s="160"/>
      <c r="U164" s="161"/>
      <c r="W164" s="174">
        <f t="shared" si="20"/>
        <v>0</v>
      </c>
      <c r="X164" s="175">
        <f t="shared" si="20"/>
        <v>0</v>
      </c>
      <c r="Y164" s="175">
        <f t="shared" si="20"/>
        <v>0</v>
      </c>
      <c r="Z164" s="175">
        <f t="shared" si="20"/>
        <v>0</v>
      </c>
      <c r="AA164" s="175">
        <f t="shared" si="20"/>
        <v>0</v>
      </c>
      <c r="AB164" s="175">
        <f t="shared" si="20"/>
        <v>0</v>
      </c>
      <c r="AC164" s="175">
        <f t="shared" si="20"/>
        <v>0</v>
      </c>
      <c r="AD164" s="175">
        <f t="shared" si="20"/>
        <v>0</v>
      </c>
      <c r="AE164" s="175">
        <f t="shared" si="20"/>
        <v>0</v>
      </c>
      <c r="AF164" s="176">
        <f t="shared" si="20"/>
        <v>0</v>
      </c>
    </row>
    <row r="165" spans="8:32" ht="12.75" customHeight="1">
      <c r="H165" s="291"/>
      <c r="I165" s="126" t="str">
        <f t="shared" si="19"/>
        <v>WAS</v>
      </c>
      <c r="J165" s="73" t="str">
        <f t="shared" si="19"/>
        <v>WasteStraw</v>
      </c>
      <c r="K165" s="76"/>
      <c r="L165" s="153">
        <v>0.6</v>
      </c>
      <c r="M165" s="154">
        <v>0.45</v>
      </c>
      <c r="N165" s="154"/>
      <c r="O165" s="154"/>
      <c r="P165" s="154"/>
      <c r="Q165" s="154"/>
      <c r="R165" s="154"/>
      <c r="S165" s="154"/>
      <c r="T165" s="154"/>
      <c r="U165" s="155"/>
      <c r="W165" s="168">
        <f t="shared" si="20"/>
        <v>0</v>
      </c>
      <c r="X165" s="169">
        <f t="shared" si="20"/>
        <v>0</v>
      </c>
      <c r="Y165" s="169">
        <f t="shared" si="20"/>
        <v>0</v>
      </c>
      <c r="Z165" s="169">
        <f t="shared" si="20"/>
        <v>0</v>
      </c>
      <c r="AA165" s="169">
        <f t="shared" si="20"/>
        <v>0</v>
      </c>
      <c r="AB165" s="169">
        <f t="shared" si="20"/>
        <v>0</v>
      </c>
      <c r="AC165" s="169">
        <f t="shared" si="20"/>
        <v>0</v>
      </c>
      <c r="AD165" s="169">
        <f t="shared" si="20"/>
        <v>0</v>
      </c>
      <c r="AE165" s="169">
        <f t="shared" si="20"/>
        <v>0</v>
      </c>
      <c r="AF165" s="170">
        <f t="shared" si="20"/>
        <v>0</v>
      </c>
    </row>
    <row r="166" spans="8:32" ht="12.75" customHeight="1">
      <c r="H166" s="291"/>
      <c r="I166" s="126" t="str">
        <f t="shared" si="19"/>
        <v>COS</v>
      </c>
      <c r="J166" s="73" t="str">
        <f t="shared" si="19"/>
        <v>CoalStraw</v>
      </c>
      <c r="K166" s="76"/>
      <c r="L166" s="153">
        <v>0.9</v>
      </c>
      <c r="M166" s="154">
        <v>0.15</v>
      </c>
      <c r="N166" s="154"/>
      <c r="O166" s="154"/>
      <c r="P166" s="154"/>
      <c r="Q166" s="154"/>
      <c r="R166" s="154"/>
      <c r="S166" s="154"/>
      <c r="T166" s="154"/>
      <c r="U166" s="155"/>
      <c r="W166" s="168">
        <f t="shared" si="20"/>
        <v>0</v>
      </c>
      <c r="X166" s="169">
        <f t="shared" si="20"/>
        <v>0</v>
      </c>
      <c r="Y166" s="169">
        <f t="shared" si="20"/>
        <v>0</v>
      </c>
      <c r="Z166" s="169">
        <f t="shared" si="20"/>
        <v>0</v>
      </c>
      <c r="AA166" s="169">
        <f t="shared" si="20"/>
        <v>0</v>
      </c>
      <c r="AB166" s="169">
        <f t="shared" si="20"/>
        <v>0</v>
      </c>
      <c r="AC166" s="169">
        <f t="shared" si="20"/>
        <v>0</v>
      </c>
      <c r="AD166" s="169">
        <f t="shared" si="20"/>
        <v>0</v>
      </c>
      <c r="AE166" s="169">
        <f t="shared" si="20"/>
        <v>0</v>
      </c>
      <c r="AF166" s="170">
        <f t="shared" si="20"/>
        <v>0</v>
      </c>
    </row>
    <row r="167" spans="8:32" ht="12.75" customHeight="1">
      <c r="H167" s="291"/>
      <c r="I167" s="126" t="str">
        <f t="shared" si="19"/>
        <v>COW</v>
      </c>
      <c r="J167" s="73" t="str">
        <f t="shared" si="19"/>
        <v>CoalWood</v>
      </c>
      <c r="K167" s="76"/>
      <c r="L167" s="153">
        <v>0.6</v>
      </c>
      <c r="M167" s="154">
        <v>0.5</v>
      </c>
      <c r="N167" s="154">
        <v>0.2</v>
      </c>
      <c r="O167" s="154"/>
      <c r="P167" s="154"/>
      <c r="Q167" s="154"/>
      <c r="R167" s="154"/>
      <c r="S167" s="154"/>
      <c r="T167" s="154"/>
      <c r="U167" s="155"/>
      <c r="W167" s="168">
        <f t="shared" si="20"/>
        <v>0</v>
      </c>
      <c r="X167" s="169">
        <f t="shared" si="20"/>
        <v>0</v>
      </c>
      <c r="Y167" s="169">
        <f t="shared" si="20"/>
        <v>0</v>
      </c>
      <c r="Z167" s="169">
        <f t="shared" si="20"/>
        <v>0</v>
      </c>
      <c r="AA167" s="169">
        <f t="shared" si="20"/>
        <v>0</v>
      </c>
      <c r="AB167" s="169">
        <f t="shared" si="20"/>
        <v>0</v>
      </c>
      <c r="AC167" s="169">
        <f t="shared" si="20"/>
        <v>0</v>
      </c>
      <c r="AD167" s="169">
        <f t="shared" si="20"/>
        <v>0</v>
      </c>
      <c r="AE167" s="169">
        <f t="shared" si="20"/>
        <v>0</v>
      </c>
      <c r="AF167" s="170">
        <f t="shared" si="20"/>
        <v>0</v>
      </c>
    </row>
    <row r="168" spans="8:32" ht="12.75" customHeight="1">
      <c r="H168" s="291"/>
      <c r="I168" s="126" t="str">
        <f t="shared" si="19"/>
        <v>WOG</v>
      </c>
      <c r="J168" s="73" t="str">
        <f t="shared" si="19"/>
        <v>WoodGas</v>
      </c>
      <c r="K168" s="76"/>
      <c r="L168" s="153">
        <v>0.65</v>
      </c>
      <c r="M168" s="154">
        <v>0.65</v>
      </c>
      <c r="N168" s="154">
        <v>0.2</v>
      </c>
      <c r="O168" s="154">
        <v>0.2</v>
      </c>
      <c r="P168" s="154"/>
      <c r="Q168" s="154"/>
      <c r="R168" s="154"/>
      <c r="S168" s="154"/>
      <c r="T168" s="154"/>
      <c r="U168" s="155"/>
      <c r="W168" s="168">
        <f t="shared" si="20"/>
        <v>0</v>
      </c>
      <c r="X168" s="169">
        <f t="shared" si="20"/>
        <v>0</v>
      </c>
      <c r="Y168" s="169">
        <f t="shared" si="20"/>
        <v>0</v>
      </c>
      <c r="Z168" s="169">
        <f t="shared" si="20"/>
        <v>0</v>
      </c>
      <c r="AA168" s="169">
        <f t="shared" si="20"/>
        <v>0</v>
      </c>
      <c r="AB168" s="169">
        <f t="shared" si="20"/>
        <v>0</v>
      </c>
      <c r="AC168" s="169">
        <f t="shared" si="20"/>
        <v>0</v>
      </c>
      <c r="AD168" s="169">
        <f t="shared" si="20"/>
        <v>0</v>
      </c>
      <c r="AE168" s="169">
        <f t="shared" si="20"/>
        <v>0</v>
      </c>
      <c r="AF168" s="170">
        <f t="shared" si="20"/>
        <v>0</v>
      </c>
    </row>
    <row r="169" spans="8:32" ht="12.75" customHeight="1">
      <c r="H169" s="291"/>
      <c r="I169" s="126" t="str">
        <f t="shared" si="19"/>
        <v>WOO</v>
      </c>
      <c r="J169" s="73" t="str">
        <f t="shared" si="19"/>
        <v>Wood</v>
      </c>
      <c r="K169" s="76"/>
      <c r="L169" s="153">
        <v>0.15</v>
      </c>
      <c r="M169" s="154">
        <v>0.85</v>
      </c>
      <c r="N169" s="154"/>
      <c r="O169" s="154"/>
      <c r="P169" s="154"/>
      <c r="Q169" s="154"/>
      <c r="R169" s="154"/>
      <c r="S169" s="154"/>
      <c r="T169" s="154"/>
      <c r="U169" s="155"/>
      <c r="W169" s="168">
        <f t="shared" si="20"/>
        <v>0</v>
      </c>
      <c r="X169" s="169">
        <f t="shared" si="20"/>
        <v>0</v>
      </c>
      <c r="Y169" s="169">
        <f t="shared" si="20"/>
        <v>0</v>
      </c>
      <c r="Z169" s="169">
        <f t="shared" si="20"/>
        <v>0</v>
      </c>
      <c r="AA169" s="169">
        <f t="shared" si="20"/>
        <v>0</v>
      </c>
      <c r="AB169" s="169">
        <f t="shared" si="20"/>
        <v>0</v>
      </c>
      <c r="AC169" s="169">
        <f t="shared" si="20"/>
        <v>0</v>
      </c>
      <c r="AD169" s="169">
        <f t="shared" si="20"/>
        <v>0</v>
      </c>
      <c r="AE169" s="169">
        <f t="shared" si="20"/>
        <v>0</v>
      </c>
      <c r="AF169" s="170">
        <f t="shared" si="20"/>
        <v>0</v>
      </c>
    </row>
    <row r="170" spans="8:32" ht="12.75" customHeight="1">
      <c r="H170" s="291"/>
      <c r="I170" s="126" t="str">
        <f t="shared" si="19"/>
        <v>WOW</v>
      </c>
      <c r="J170" s="73" t="str">
        <f t="shared" si="19"/>
        <v>WoodWaste</v>
      </c>
      <c r="K170" s="76"/>
      <c r="L170" s="153">
        <v>0</v>
      </c>
      <c r="M170" s="154">
        <v>0.1</v>
      </c>
      <c r="N170" s="154">
        <v>0.9</v>
      </c>
      <c r="O170" s="154"/>
      <c r="P170" s="154"/>
      <c r="Q170" s="154"/>
      <c r="R170" s="154"/>
      <c r="S170" s="154"/>
      <c r="T170" s="154"/>
      <c r="U170" s="155"/>
      <c r="W170" s="168">
        <f t="shared" si="20"/>
        <v>0</v>
      </c>
      <c r="X170" s="169">
        <f t="shared" si="20"/>
        <v>0</v>
      </c>
      <c r="Y170" s="169">
        <f t="shared" si="20"/>
        <v>0</v>
      </c>
      <c r="Z170" s="169">
        <f t="shared" si="20"/>
        <v>0</v>
      </c>
      <c r="AA170" s="169">
        <f t="shared" si="20"/>
        <v>0</v>
      </c>
      <c r="AB170" s="169">
        <f t="shared" si="20"/>
        <v>0</v>
      </c>
      <c r="AC170" s="169">
        <f t="shared" si="20"/>
        <v>0</v>
      </c>
      <c r="AD170" s="169">
        <f t="shared" si="20"/>
        <v>0</v>
      </c>
      <c r="AE170" s="169">
        <f t="shared" si="20"/>
        <v>0</v>
      </c>
      <c r="AF170" s="170">
        <f t="shared" si="20"/>
        <v>0</v>
      </c>
    </row>
    <row r="171" spans="8:32" ht="12.75" customHeight="1">
      <c r="H171" s="291"/>
      <c r="I171" s="126" t="str">
        <f t="shared" si="19"/>
        <v>WOS</v>
      </c>
      <c r="J171" s="73" t="str">
        <f t="shared" si="19"/>
        <v>WoodStraw</v>
      </c>
      <c r="K171" s="76"/>
      <c r="L171" s="153">
        <v>0.1</v>
      </c>
      <c r="M171" s="154">
        <v>0.5</v>
      </c>
      <c r="N171" s="154">
        <v>0.4</v>
      </c>
      <c r="O171" s="154"/>
      <c r="P171" s="154"/>
      <c r="Q171" s="154"/>
      <c r="R171" s="154"/>
      <c r="S171" s="154"/>
      <c r="T171" s="154"/>
      <c r="U171" s="155"/>
      <c r="W171" s="168">
        <f t="shared" si="20"/>
        <v>0</v>
      </c>
      <c r="X171" s="169">
        <f t="shared" si="20"/>
        <v>0</v>
      </c>
      <c r="Y171" s="169">
        <f t="shared" si="20"/>
        <v>0</v>
      </c>
      <c r="Z171" s="169">
        <f t="shared" si="20"/>
        <v>0</v>
      </c>
      <c r="AA171" s="169">
        <f t="shared" si="20"/>
        <v>0</v>
      </c>
      <c r="AB171" s="169">
        <f t="shared" si="20"/>
        <v>0</v>
      </c>
      <c r="AC171" s="169">
        <f t="shared" si="20"/>
        <v>0</v>
      </c>
      <c r="AD171" s="169">
        <f t="shared" si="20"/>
        <v>0</v>
      </c>
      <c r="AE171" s="169">
        <f t="shared" si="20"/>
        <v>0</v>
      </c>
      <c r="AF171" s="170">
        <f t="shared" si="20"/>
        <v>0</v>
      </c>
    </row>
    <row r="172" spans="8:32" ht="12.75" customHeight="1">
      <c r="H172" s="291"/>
      <c r="I172" s="126" t="str">
        <f t="shared" si="19"/>
        <v>FL1</v>
      </c>
      <c r="J172" s="73" t="str">
        <f t="shared" si="19"/>
        <v>Flex1</v>
      </c>
      <c r="K172" s="76"/>
      <c r="L172" s="153">
        <v>0.7</v>
      </c>
      <c r="M172" s="154">
        <v>0.15</v>
      </c>
      <c r="N172" s="154">
        <v>0.1</v>
      </c>
      <c r="O172" s="154">
        <v>0.1</v>
      </c>
      <c r="P172" s="154">
        <v>0.1</v>
      </c>
      <c r="Q172" s="154"/>
      <c r="R172" s="154"/>
      <c r="S172" s="154"/>
      <c r="T172" s="154"/>
      <c r="U172" s="155"/>
      <c r="W172" s="168">
        <f t="shared" si="20"/>
        <v>0</v>
      </c>
      <c r="X172" s="169">
        <f t="shared" si="20"/>
        <v>0</v>
      </c>
      <c r="Y172" s="169">
        <f t="shared" si="20"/>
        <v>0</v>
      </c>
      <c r="Z172" s="169">
        <f t="shared" si="20"/>
        <v>0</v>
      </c>
      <c r="AA172" s="169">
        <f t="shared" si="20"/>
        <v>0</v>
      </c>
      <c r="AB172" s="169">
        <f t="shared" si="20"/>
        <v>0</v>
      </c>
      <c r="AC172" s="169">
        <f t="shared" si="20"/>
        <v>0</v>
      </c>
      <c r="AD172" s="169">
        <f t="shared" si="20"/>
        <v>0</v>
      </c>
      <c r="AE172" s="169">
        <f t="shared" si="20"/>
        <v>0</v>
      </c>
      <c r="AF172" s="170">
        <f t="shared" si="20"/>
        <v>0</v>
      </c>
    </row>
    <row r="173" spans="8:32" ht="12.75" customHeight="1">
      <c r="H173" s="291"/>
      <c r="I173" s="146" t="str">
        <f t="shared" si="19"/>
        <v>FL2</v>
      </c>
      <c r="J173" s="109" t="str">
        <f t="shared" si="19"/>
        <v>Flex2</v>
      </c>
      <c r="K173" s="162"/>
      <c r="L173" s="163">
        <v>0.45</v>
      </c>
      <c r="M173" s="164">
        <v>0.1</v>
      </c>
      <c r="N173" s="164">
        <v>0.5</v>
      </c>
      <c r="O173" s="164"/>
      <c r="P173" s="164"/>
      <c r="Q173" s="164"/>
      <c r="R173" s="164"/>
      <c r="S173" s="164"/>
      <c r="T173" s="164"/>
      <c r="U173" s="165"/>
      <c r="W173" s="177">
        <f t="shared" si="20"/>
        <v>0</v>
      </c>
      <c r="X173" s="178">
        <f t="shared" si="20"/>
        <v>0</v>
      </c>
      <c r="Y173" s="178">
        <f t="shared" si="20"/>
        <v>0</v>
      </c>
      <c r="Z173" s="178">
        <f t="shared" si="20"/>
        <v>0</v>
      </c>
      <c r="AA173" s="178">
        <f t="shared" si="20"/>
        <v>0</v>
      </c>
      <c r="AB173" s="178">
        <f t="shared" si="20"/>
        <v>0</v>
      </c>
      <c r="AC173" s="178">
        <f t="shared" si="20"/>
        <v>0</v>
      </c>
      <c r="AD173" s="178">
        <f t="shared" si="20"/>
        <v>0</v>
      </c>
      <c r="AE173" s="178">
        <f t="shared" si="20"/>
        <v>0</v>
      </c>
      <c r="AF173" s="179">
        <f t="shared" si="20"/>
        <v>0</v>
      </c>
    </row>
    <row r="174" spans="8:32" ht="12.75" customHeight="1">
      <c r="H174" s="291"/>
      <c r="I174" s="126" t="str">
        <f t="shared" si="19"/>
        <v>ADS</v>
      </c>
      <c r="J174" s="73" t="str">
        <f t="shared" si="19"/>
        <v>DSL &amp; DSB</v>
      </c>
      <c r="K174" s="76"/>
      <c r="L174" s="153">
        <v>0.95</v>
      </c>
      <c r="M174" s="154">
        <v>0.1</v>
      </c>
      <c r="N174" s="154"/>
      <c r="O174" s="154"/>
      <c r="P174" s="154"/>
      <c r="Q174" s="154"/>
      <c r="R174" s="154"/>
      <c r="S174" s="154"/>
      <c r="T174" s="154"/>
      <c r="U174" s="155"/>
      <c r="W174" s="168">
        <f t="shared" si="20"/>
        <v>0</v>
      </c>
      <c r="X174" s="169">
        <f t="shared" si="20"/>
        <v>0</v>
      </c>
      <c r="Y174" s="169">
        <f t="shared" si="20"/>
        <v>0</v>
      </c>
      <c r="Z174" s="169">
        <f t="shared" si="20"/>
        <v>0</v>
      </c>
      <c r="AA174" s="169">
        <f t="shared" si="20"/>
        <v>0</v>
      </c>
      <c r="AB174" s="169">
        <f t="shared" si="20"/>
        <v>0</v>
      </c>
      <c r="AC174" s="169">
        <f t="shared" si="20"/>
        <v>0</v>
      </c>
      <c r="AD174" s="169">
        <f t="shared" si="20"/>
        <v>0</v>
      </c>
      <c r="AE174" s="169">
        <f t="shared" si="20"/>
        <v>0</v>
      </c>
      <c r="AF174" s="170">
        <f t="shared" si="20"/>
        <v>0</v>
      </c>
    </row>
    <row r="175" spans="8:32" ht="12.75" customHeight="1" thickBot="1">
      <c r="H175" s="292"/>
      <c r="I175" s="90" t="str">
        <f t="shared" si="19"/>
        <v>ANG</v>
      </c>
      <c r="J175" s="107" t="str">
        <f t="shared" si="19"/>
        <v>NGA &amp; SNG</v>
      </c>
      <c r="K175" s="93"/>
      <c r="L175" s="156">
        <v>1</v>
      </c>
      <c r="M175" s="157">
        <v>0</v>
      </c>
      <c r="N175" s="157">
        <v>0</v>
      </c>
      <c r="O175" s="157"/>
      <c r="P175" s="157"/>
      <c r="Q175" s="157"/>
      <c r="R175" s="157"/>
      <c r="S175" s="157"/>
      <c r="T175" s="157"/>
      <c r="U175" s="158"/>
      <c r="W175" s="171">
        <f t="shared" si="20"/>
        <v>0</v>
      </c>
      <c r="X175" s="172">
        <f t="shared" si="20"/>
        <v>0</v>
      </c>
      <c r="Y175" s="172">
        <f t="shared" si="20"/>
        <v>0</v>
      </c>
      <c r="Z175" s="172">
        <f t="shared" si="20"/>
        <v>0</v>
      </c>
      <c r="AA175" s="172">
        <f t="shared" si="20"/>
        <v>0</v>
      </c>
      <c r="AB175" s="172">
        <f t="shared" si="20"/>
        <v>0</v>
      </c>
      <c r="AC175" s="172">
        <f t="shared" si="20"/>
        <v>0</v>
      </c>
      <c r="AD175" s="172">
        <f t="shared" si="20"/>
        <v>0</v>
      </c>
      <c r="AE175" s="172">
        <f t="shared" si="20"/>
        <v>0</v>
      </c>
      <c r="AF175" s="173">
        <f t="shared" si="20"/>
        <v>0</v>
      </c>
    </row>
    <row r="176" spans="8:32" ht="12.75" customHeight="1">
      <c r="AF176"/>
    </row>
    <row r="177" spans="8:32" ht="12.75" customHeight="1" thickBot="1">
      <c r="AF177"/>
    </row>
    <row r="178" spans="8:32" ht="12.75" customHeight="1">
      <c r="H178" s="180" t="s">
        <v>277</v>
      </c>
      <c r="K178" s="167"/>
      <c r="L178" s="115" t="s">
        <v>19</v>
      </c>
      <c r="M178" s="116"/>
      <c r="N178" s="116"/>
      <c r="O178" s="116"/>
      <c r="P178" s="116"/>
      <c r="Q178" s="116"/>
      <c r="R178" s="116"/>
      <c r="S178" s="116"/>
      <c r="T178" s="116"/>
      <c r="U178" s="117"/>
      <c r="AF178"/>
    </row>
    <row r="179" spans="8:32" ht="12.75" customHeight="1" thickBot="1">
      <c r="K179" s="167"/>
      <c r="L179" s="45" t="s">
        <v>138</v>
      </c>
      <c r="M179" s="44" t="s">
        <v>139</v>
      </c>
      <c r="N179" s="44" t="s">
        <v>140</v>
      </c>
      <c r="O179" s="44" t="s">
        <v>224</v>
      </c>
      <c r="P179" s="44" t="s">
        <v>225</v>
      </c>
      <c r="Q179" s="44" t="s">
        <v>226</v>
      </c>
      <c r="R179" s="44" t="s">
        <v>227</v>
      </c>
      <c r="S179" s="44" t="s">
        <v>228</v>
      </c>
      <c r="T179" s="44" t="s">
        <v>229</v>
      </c>
      <c r="U179" s="46" t="s">
        <v>230</v>
      </c>
      <c r="AF179"/>
    </row>
    <row r="180" spans="8:32" ht="12.75" customHeight="1">
      <c r="H180" s="287" t="s">
        <v>232</v>
      </c>
      <c r="I180" s="121" t="str">
        <f t="shared" ref="I180:J194" si="21">+I85</f>
        <v>DSB</v>
      </c>
      <c r="J180" s="56" t="str">
        <f t="shared" si="21"/>
        <v>BioDiesel</v>
      </c>
      <c r="K180" s="56"/>
      <c r="L180" s="181">
        <v>1</v>
      </c>
      <c r="M180" s="182">
        <v>1</v>
      </c>
      <c r="N180" s="182"/>
      <c r="O180" s="182"/>
      <c r="P180" s="182"/>
      <c r="Q180" s="182"/>
      <c r="R180" s="182"/>
      <c r="S180" s="182"/>
      <c r="T180" s="182"/>
      <c r="U180" s="183"/>
      <c r="AB180" s="9"/>
      <c r="AF180"/>
    </row>
    <row r="181" spans="8:32" ht="12.75" customHeight="1">
      <c r="H181" s="288"/>
      <c r="I181" s="126" t="str">
        <f t="shared" si="21"/>
        <v>SNG</v>
      </c>
      <c r="J181" s="73" t="str">
        <f t="shared" si="21"/>
        <v>Synt.Nat.Gas</v>
      </c>
      <c r="K181" s="73"/>
      <c r="L181" s="181">
        <v>1</v>
      </c>
      <c r="M181" s="182">
        <v>1</v>
      </c>
      <c r="N181" s="182"/>
      <c r="O181" s="182"/>
      <c r="P181" s="182"/>
      <c r="Q181" s="182"/>
      <c r="R181" s="182"/>
      <c r="S181" s="182"/>
      <c r="T181" s="182"/>
      <c r="U181" s="183"/>
      <c r="AB181" s="9"/>
      <c r="AF181"/>
    </row>
    <row r="182" spans="8:32" ht="12.75" customHeight="1" thickBot="1">
      <c r="H182" s="289"/>
      <c r="I182" s="90" t="str">
        <f t="shared" si="21"/>
        <v>GAS</v>
      </c>
      <c r="J182" s="107" t="str">
        <f t="shared" si="21"/>
        <v>Gas</v>
      </c>
      <c r="K182" s="107"/>
      <c r="L182" s="184">
        <v>1</v>
      </c>
      <c r="M182" s="185">
        <v>1</v>
      </c>
      <c r="N182" s="185">
        <v>1</v>
      </c>
      <c r="O182" s="185"/>
      <c r="P182" s="185"/>
      <c r="Q182" s="185"/>
      <c r="R182" s="185"/>
      <c r="S182" s="185"/>
      <c r="T182" s="185"/>
      <c r="U182" s="186"/>
      <c r="AF182"/>
    </row>
    <row r="183" spans="8:32" ht="12.75" customHeight="1">
      <c r="H183" s="290" t="s">
        <v>188</v>
      </c>
      <c r="I183" s="121" t="str">
        <f t="shared" si="21"/>
        <v>GWA</v>
      </c>
      <c r="J183" s="56" t="str">
        <f t="shared" si="21"/>
        <v>GasWaste</v>
      </c>
      <c r="K183" s="59"/>
      <c r="L183" s="187">
        <v>1</v>
      </c>
      <c r="M183" s="188">
        <v>1</v>
      </c>
      <c r="N183" s="188"/>
      <c r="O183" s="188"/>
      <c r="P183" s="188"/>
      <c r="Q183" s="188"/>
      <c r="R183" s="188"/>
      <c r="S183" s="188"/>
      <c r="T183" s="188"/>
      <c r="U183" s="189"/>
      <c r="AF183"/>
    </row>
    <row r="184" spans="8:32" ht="12.75" customHeight="1">
      <c r="H184" s="291"/>
      <c r="I184" s="126" t="str">
        <f t="shared" si="21"/>
        <v>WAS</v>
      </c>
      <c r="J184" s="73" t="str">
        <f t="shared" si="21"/>
        <v>WasteStraw</v>
      </c>
      <c r="K184" s="76"/>
      <c r="L184" s="181">
        <v>1</v>
      </c>
      <c r="M184" s="182">
        <v>1</v>
      </c>
      <c r="N184" s="182"/>
      <c r="O184" s="182"/>
      <c r="P184" s="182"/>
      <c r="Q184" s="182"/>
      <c r="R184" s="182"/>
      <c r="S184" s="182"/>
      <c r="T184" s="182"/>
      <c r="U184" s="183"/>
      <c r="AF184"/>
    </row>
    <row r="185" spans="8:32" ht="12.75" customHeight="1">
      <c r="H185" s="291"/>
      <c r="I185" s="126" t="str">
        <f t="shared" si="21"/>
        <v>COS</v>
      </c>
      <c r="J185" s="73" t="str">
        <f t="shared" si="21"/>
        <v>CoalStraw</v>
      </c>
      <c r="K185" s="76"/>
      <c r="L185" s="181">
        <v>1</v>
      </c>
      <c r="M185" s="182">
        <v>1</v>
      </c>
      <c r="N185" s="182"/>
      <c r="O185" s="182"/>
      <c r="P185" s="182"/>
      <c r="Q185" s="182"/>
      <c r="R185" s="182"/>
      <c r="S185" s="182"/>
      <c r="T185" s="182"/>
      <c r="U185" s="183"/>
      <c r="AF185"/>
    </row>
    <row r="186" spans="8:32" ht="12.75" customHeight="1">
      <c r="H186" s="291"/>
      <c r="I186" s="126" t="str">
        <f t="shared" si="21"/>
        <v>COW</v>
      </c>
      <c r="J186" s="73" t="str">
        <f t="shared" si="21"/>
        <v>CoalWood</v>
      </c>
      <c r="K186" s="76"/>
      <c r="L186" s="181">
        <v>1</v>
      </c>
      <c r="M186" s="182">
        <v>1</v>
      </c>
      <c r="N186" s="182">
        <v>1</v>
      </c>
      <c r="O186" s="182"/>
      <c r="P186" s="182"/>
      <c r="Q186" s="182"/>
      <c r="R186" s="182"/>
      <c r="S186" s="182"/>
      <c r="T186" s="182"/>
      <c r="U186" s="183"/>
      <c r="AF186"/>
    </row>
    <row r="187" spans="8:32" ht="12.75" customHeight="1">
      <c r="H187" s="291"/>
      <c r="I187" s="126" t="str">
        <f t="shared" si="21"/>
        <v>WOG</v>
      </c>
      <c r="J187" s="73" t="str">
        <f t="shared" si="21"/>
        <v>WoodGas</v>
      </c>
      <c r="K187" s="76"/>
      <c r="L187" s="181">
        <v>1</v>
      </c>
      <c r="M187" s="182">
        <v>1</v>
      </c>
      <c r="N187" s="182">
        <v>1</v>
      </c>
      <c r="O187" s="182">
        <v>1</v>
      </c>
      <c r="P187" s="182"/>
      <c r="Q187" s="182"/>
      <c r="R187" s="182"/>
      <c r="S187" s="182"/>
      <c r="T187" s="182"/>
      <c r="U187" s="183"/>
      <c r="AF187"/>
    </row>
    <row r="188" spans="8:32" ht="12.75" customHeight="1">
      <c r="H188" s="291"/>
      <c r="I188" s="126" t="str">
        <f t="shared" si="21"/>
        <v>WOO</v>
      </c>
      <c r="J188" s="73" t="str">
        <f t="shared" si="21"/>
        <v>Wood</v>
      </c>
      <c r="K188" s="76"/>
      <c r="L188" s="181">
        <v>1</v>
      </c>
      <c r="M188" s="182">
        <v>1</v>
      </c>
      <c r="N188" s="182"/>
      <c r="O188" s="182"/>
      <c r="P188" s="182"/>
      <c r="Q188" s="182"/>
      <c r="R188" s="182"/>
      <c r="S188" s="182"/>
      <c r="T188" s="182"/>
      <c r="U188" s="183"/>
      <c r="AF188"/>
    </row>
    <row r="189" spans="8:32" ht="12.75" customHeight="1">
      <c r="H189" s="291"/>
      <c r="I189" s="126" t="str">
        <f t="shared" si="21"/>
        <v>WOW</v>
      </c>
      <c r="J189" s="73" t="str">
        <f t="shared" si="21"/>
        <v>WoodWaste</v>
      </c>
      <c r="K189" s="76"/>
      <c r="L189" s="181">
        <v>1</v>
      </c>
      <c r="M189" s="182">
        <v>1</v>
      </c>
      <c r="N189" s="182">
        <v>1</v>
      </c>
      <c r="O189" s="182"/>
      <c r="P189" s="182"/>
      <c r="Q189" s="182"/>
      <c r="R189" s="182"/>
      <c r="S189" s="182"/>
      <c r="T189" s="182"/>
      <c r="U189" s="183"/>
      <c r="AF189"/>
    </row>
    <row r="190" spans="8:32" ht="12.75" customHeight="1">
      <c r="H190" s="291"/>
      <c r="I190" s="126" t="str">
        <f t="shared" si="21"/>
        <v>WOS</v>
      </c>
      <c r="J190" s="73" t="str">
        <f t="shared" si="21"/>
        <v>WoodStraw</v>
      </c>
      <c r="K190" s="76"/>
      <c r="L190" s="181">
        <v>1</v>
      </c>
      <c r="M190" s="182">
        <v>1</v>
      </c>
      <c r="N190" s="182">
        <v>1</v>
      </c>
      <c r="O190" s="182"/>
      <c r="P190" s="182"/>
      <c r="Q190" s="182"/>
      <c r="R190" s="182"/>
      <c r="S190" s="182"/>
      <c r="T190" s="182"/>
      <c r="U190" s="183"/>
      <c r="AF190"/>
    </row>
    <row r="191" spans="8:32" ht="12.75" customHeight="1">
      <c r="H191" s="291"/>
      <c r="I191" s="126" t="str">
        <f t="shared" si="21"/>
        <v>FL1</v>
      </c>
      <c r="J191" s="73" t="str">
        <f t="shared" si="21"/>
        <v>Flex1</v>
      </c>
      <c r="K191" s="76"/>
      <c r="L191" s="181">
        <v>1</v>
      </c>
      <c r="M191" s="182">
        <v>1</v>
      </c>
      <c r="N191" s="182">
        <v>1</v>
      </c>
      <c r="O191" s="182">
        <v>1</v>
      </c>
      <c r="P191" s="182">
        <v>1</v>
      </c>
      <c r="Q191" s="182">
        <v>5</v>
      </c>
      <c r="R191" s="182"/>
      <c r="S191" s="182"/>
      <c r="T191" s="182"/>
      <c r="U191" s="183"/>
      <c r="AF191"/>
    </row>
    <row r="192" spans="8:32" ht="12.75" customHeight="1">
      <c r="H192" s="291"/>
      <c r="I192" s="146" t="str">
        <f t="shared" si="21"/>
        <v>FL2</v>
      </c>
      <c r="J192" s="109" t="str">
        <f t="shared" si="21"/>
        <v>Flex2</v>
      </c>
      <c r="K192" s="162"/>
      <c r="L192" s="190">
        <v>1</v>
      </c>
      <c r="M192" s="191">
        <v>1</v>
      </c>
      <c r="N192" s="191">
        <v>1</v>
      </c>
      <c r="O192" s="191">
        <v>1</v>
      </c>
      <c r="P192" s="191"/>
      <c r="Q192" s="191"/>
      <c r="R192" s="191"/>
      <c r="S192" s="191"/>
      <c r="T192" s="191"/>
      <c r="U192" s="192"/>
      <c r="AF192"/>
    </row>
    <row r="193" spans="8:32" ht="12.75" customHeight="1">
      <c r="H193" s="291"/>
      <c r="I193" s="126" t="str">
        <f t="shared" si="21"/>
        <v>ADS</v>
      </c>
      <c r="J193" s="73" t="str">
        <f t="shared" si="21"/>
        <v>DSL &amp; DSB</v>
      </c>
      <c r="K193" s="76"/>
      <c r="L193" s="181">
        <v>1</v>
      </c>
      <c r="M193" s="182">
        <v>1</v>
      </c>
      <c r="N193" s="182"/>
      <c r="O193" s="182"/>
      <c r="P193" s="182"/>
      <c r="Q193" s="182"/>
      <c r="R193" s="182"/>
      <c r="S193" s="182"/>
      <c r="T193" s="182"/>
      <c r="U193" s="183"/>
      <c r="AF193"/>
    </row>
    <row r="194" spans="8:32" ht="12.75" customHeight="1" thickBot="1">
      <c r="H194" s="292"/>
      <c r="I194" s="90" t="str">
        <f t="shared" si="21"/>
        <v>ANG</v>
      </c>
      <c r="J194" s="107" t="str">
        <f t="shared" si="21"/>
        <v>NGA &amp; SNG</v>
      </c>
      <c r="K194" s="93"/>
      <c r="L194" s="184">
        <v>1</v>
      </c>
      <c r="M194" s="185">
        <v>1</v>
      </c>
      <c r="N194" s="185"/>
      <c r="O194" s="185"/>
      <c r="P194" s="185"/>
      <c r="Q194" s="185"/>
      <c r="R194" s="185"/>
      <c r="S194" s="185"/>
      <c r="T194" s="185"/>
      <c r="U194" s="186"/>
      <c r="AF194"/>
    </row>
    <row r="195" spans="8:32" ht="12.75" customHeight="1">
      <c r="AF195"/>
    </row>
    <row r="196" spans="8:32" ht="12.75" customHeight="1">
      <c r="AF196"/>
    </row>
    <row r="197" spans="8:32" ht="12.75" customHeight="1">
      <c r="AF197"/>
    </row>
    <row r="198" spans="8:32" ht="12.75" customHeight="1">
      <c r="L198" s="113" t="s">
        <v>278</v>
      </c>
      <c r="AF198"/>
    </row>
    <row r="199" spans="8:32" ht="12.75" customHeight="1" thickBot="1">
      <c r="AF199"/>
    </row>
    <row r="200" spans="8:32" ht="12.75" customHeight="1">
      <c r="L200" s="193" t="s">
        <v>279</v>
      </c>
      <c r="M200" s="194"/>
      <c r="AF200"/>
    </row>
    <row r="201" spans="8:32" ht="12.75" customHeight="1">
      <c r="L201" s="195" t="s">
        <v>280</v>
      </c>
      <c r="M201" s="196" t="s">
        <v>281</v>
      </c>
      <c r="AF201"/>
    </row>
    <row r="202" spans="8:32" ht="12.75" customHeight="1">
      <c r="L202" s="197">
        <v>0</v>
      </c>
      <c r="M202" s="198">
        <v>0</v>
      </c>
      <c r="N202" s="3" t="s">
        <v>282</v>
      </c>
      <c r="AF202"/>
    </row>
    <row r="203" spans="8:32" ht="12.75" customHeight="1">
      <c r="L203" s="197">
        <f t="shared" ref="L203:L211" si="22">+L202</f>
        <v>0</v>
      </c>
      <c r="M203" s="198">
        <f t="shared" ref="M203:M211" si="23">+M202+1</f>
        <v>1</v>
      </c>
      <c r="AF203"/>
    </row>
    <row r="204" spans="8:32" ht="12.75" customHeight="1">
      <c r="L204" s="197">
        <f t="shared" si="22"/>
        <v>0</v>
      </c>
      <c r="M204" s="198">
        <f t="shared" si="23"/>
        <v>2</v>
      </c>
      <c r="AF204"/>
    </row>
    <row r="205" spans="8:32" ht="12.75" customHeight="1">
      <c r="L205" s="197">
        <f t="shared" si="22"/>
        <v>0</v>
      </c>
      <c r="M205" s="198">
        <f t="shared" si="23"/>
        <v>3</v>
      </c>
      <c r="AF205"/>
    </row>
    <row r="206" spans="8:32" ht="12.75" customHeight="1">
      <c r="L206" s="197">
        <f t="shared" si="22"/>
        <v>0</v>
      </c>
      <c r="M206" s="198">
        <f t="shared" si="23"/>
        <v>4</v>
      </c>
      <c r="AF206"/>
    </row>
    <row r="207" spans="8:32" ht="12.75" customHeight="1">
      <c r="L207" s="197">
        <f t="shared" si="22"/>
        <v>0</v>
      </c>
      <c r="M207" s="198">
        <f t="shared" si="23"/>
        <v>5</v>
      </c>
      <c r="AF207"/>
    </row>
    <row r="208" spans="8:32" ht="12.75" customHeight="1">
      <c r="L208" s="197">
        <f t="shared" si="22"/>
        <v>0</v>
      </c>
      <c r="M208" s="198">
        <f t="shared" si="23"/>
        <v>6</v>
      </c>
      <c r="AF208"/>
    </row>
    <row r="209" spans="12:32" ht="12.75" customHeight="1">
      <c r="L209" s="197">
        <f t="shared" si="22"/>
        <v>0</v>
      </c>
      <c r="M209" s="198">
        <f t="shared" si="23"/>
        <v>7</v>
      </c>
      <c r="AF209"/>
    </row>
    <row r="210" spans="12:32" ht="12.75" customHeight="1">
      <c r="L210" s="197">
        <f t="shared" si="22"/>
        <v>0</v>
      </c>
      <c r="M210" s="198">
        <f t="shared" si="23"/>
        <v>8</v>
      </c>
      <c r="AF210"/>
    </row>
    <row r="211" spans="12:32" ht="12.75" customHeight="1">
      <c r="L211" s="199">
        <f t="shared" si="22"/>
        <v>0</v>
      </c>
      <c r="M211" s="200">
        <f t="shared" si="23"/>
        <v>9</v>
      </c>
      <c r="AF211"/>
    </row>
    <row r="212" spans="12:32" ht="12.75" customHeight="1">
      <c r="L212" s="197">
        <f t="shared" ref="L212:L275" si="24">1+L202</f>
        <v>1</v>
      </c>
      <c r="M212" s="198">
        <f t="shared" ref="M212:M275" si="25">+M202</f>
        <v>0</v>
      </c>
      <c r="AF212"/>
    </row>
    <row r="213" spans="12:32" ht="12.75" customHeight="1">
      <c r="L213" s="197">
        <f t="shared" si="24"/>
        <v>1</v>
      </c>
      <c r="M213" s="198">
        <f t="shared" si="25"/>
        <v>1</v>
      </c>
      <c r="AF213"/>
    </row>
    <row r="214" spans="12:32" ht="12.75" customHeight="1">
      <c r="L214" s="197">
        <f t="shared" si="24"/>
        <v>1</v>
      </c>
      <c r="M214" s="198">
        <f t="shared" si="25"/>
        <v>2</v>
      </c>
      <c r="AF214"/>
    </row>
    <row r="215" spans="12:32" ht="12.75" customHeight="1">
      <c r="L215" s="197">
        <f t="shared" si="24"/>
        <v>1</v>
      </c>
      <c r="M215" s="198">
        <f t="shared" si="25"/>
        <v>3</v>
      </c>
      <c r="AF215"/>
    </row>
    <row r="216" spans="12:32" ht="12.75" customHeight="1">
      <c r="L216" s="197">
        <f t="shared" si="24"/>
        <v>1</v>
      </c>
      <c r="M216" s="198">
        <f t="shared" si="25"/>
        <v>4</v>
      </c>
      <c r="AF216"/>
    </row>
    <row r="217" spans="12:32" ht="12.75" customHeight="1">
      <c r="L217" s="197">
        <f t="shared" si="24"/>
        <v>1</v>
      </c>
      <c r="M217" s="198">
        <f t="shared" si="25"/>
        <v>5</v>
      </c>
      <c r="AF217"/>
    </row>
    <row r="218" spans="12:32" ht="12.75" customHeight="1">
      <c r="L218" s="197">
        <f t="shared" si="24"/>
        <v>1</v>
      </c>
      <c r="M218" s="198">
        <f t="shared" si="25"/>
        <v>6</v>
      </c>
      <c r="AF218"/>
    </row>
    <row r="219" spans="12:32" ht="12.75" customHeight="1">
      <c r="L219" s="197">
        <f t="shared" si="24"/>
        <v>1</v>
      </c>
      <c r="M219" s="198">
        <f t="shared" si="25"/>
        <v>7</v>
      </c>
      <c r="AF219"/>
    </row>
    <row r="220" spans="12:32" ht="12.75" customHeight="1">
      <c r="L220" s="197">
        <f t="shared" si="24"/>
        <v>1</v>
      </c>
      <c r="M220" s="198">
        <f t="shared" si="25"/>
        <v>8</v>
      </c>
      <c r="AF220"/>
    </row>
    <row r="221" spans="12:32" ht="12.75" customHeight="1">
      <c r="L221" s="199">
        <f t="shared" si="24"/>
        <v>1</v>
      </c>
      <c r="M221" s="200">
        <f t="shared" si="25"/>
        <v>9</v>
      </c>
      <c r="AF221"/>
    </row>
    <row r="222" spans="12:32" ht="12.75" customHeight="1">
      <c r="L222" s="197">
        <f t="shared" si="24"/>
        <v>2</v>
      </c>
      <c r="M222" s="198">
        <f t="shared" si="25"/>
        <v>0</v>
      </c>
      <c r="AF222"/>
    </row>
    <row r="223" spans="12:32" ht="12.75" customHeight="1">
      <c r="L223" s="197">
        <f t="shared" si="24"/>
        <v>2</v>
      </c>
      <c r="M223" s="198">
        <f t="shared" si="25"/>
        <v>1</v>
      </c>
      <c r="AF223"/>
    </row>
    <row r="224" spans="12:32" ht="12.75" customHeight="1">
      <c r="L224" s="197">
        <f t="shared" si="24"/>
        <v>2</v>
      </c>
      <c r="M224" s="198">
        <f t="shared" si="25"/>
        <v>2</v>
      </c>
      <c r="AF224"/>
    </row>
    <row r="225" spans="12:32" ht="12.75" customHeight="1">
      <c r="L225" s="197">
        <f t="shared" si="24"/>
        <v>2</v>
      </c>
      <c r="M225" s="198">
        <f t="shared" si="25"/>
        <v>3</v>
      </c>
      <c r="AF225"/>
    </row>
    <row r="226" spans="12:32" ht="12.75" customHeight="1">
      <c r="L226" s="197">
        <f t="shared" si="24"/>
        <v>2</v>
      </c>
      <c r="M226" s="198">
        <f t="shared" si="25"/>
        <v>4</v>
      </c>
      <c r="AF226"/>
    </row>
    <row r="227" spans="12:32" ht="12.75" customHeight="1">
      <c r="L227" s="197">
        <f t="shared" si="24"/>
        <v>2</v>
      </c>
      <c r="M227" s="198">
        <f t="shared" si="25"/>
        <v>5</v>
      </c>
      <c r="AF227"/>
    </row>
    <row r="228" spans="12:32" ht="12.75" customHeight="1">
      <c r="L228" s="197">
        <f t="shared" si="24"/>
        <v>2</v>
      </c>
      <c r="M228" s="198">
        <f t="shared" si="25"/>
        <v>6</v>
      </c>
      <c r="AF228"/>
    </row>
    <row r="229" spans="12:32" ht="12.75" customHeight="1">
      <c r="L229" s="197">
        <f t="shared" si="24"/>
        <v>2</v>
      </c>
      <c r="M229" s="198">
        <f t="shared" si="25"/>
        <v>7</v>
      </c>
      <c r="AF229"/>
    </row>
    <row r="230" spans="12:32" ht="12.75" customHeight="1">
      <c r="L230" s="197">
        <f t="shared" si="24"/>
        <v>2</v>
      </c>
      <c r="M230" s="198">
        <f t="shared" si="25"/>
        <v>8</v>
      </c>
      <c r="AF230"/>
    </row>
    <row r="231" spans="12:32" ht="12.75" customHeight="1">
      <c r="L231" s="199">
        <f t="shared" si="24"/>
        <v>2</v>
      </c>
      <c r="M231" s="200">
        <f t="shared" si="25"/>
        <v>9</v>
      </c>
      <c r="AF231"/>
    </row>
    <row r="232" spans="12:32" ht="12.75" customHeight="1">
      <c r="L232" s="197">
        <f t="shared" si="24"/>
        <v>3</v>
      </c>
      <c r="M232" s="198">
        <f t="shared" si="25"/>
        <v>0</v>
      </c>
      <c r="AF232"/>
    </row>
    <row r="233" spans="12:32" ht="12.75" customHeight="1">
      <c r="L233" s="197">
        <f t="shared" si="24"/>
        <v>3</v>
      </c>
      <c r="M233" s="198">
        <f t="shared" si="25"/>
        <v>1</v>
      </c>
      <c r="AF233"/>
    </row>
    <row r="234" spans="12:32" ht="12.75" customHeight="1">
      <c r="L234" s="197">
        <f t="shared" si="24"/>
        <v>3</v>
      </c>
      <c r="M234" s="198">
        <f t="shared" si="25"/>
        <v>2</v>
      </c>
      <c r="AF234"/>
    </row>
    <row r="235" spans="12:32" ht="12.75" customHeight="1">
      <c r="L235" s="197">
        <f t="shared" si="24"/>
        <v>3</v>
      </c>
      <c r="M235" s="198">
        <f t="shared" si="25"/>
        <v>3</v>
      </c>
      <c r="AF235"/>
    </row>
    <row r="236" spans="12:32" ht="12.75" customHeight="1">
      <c r="L236" s="197">
        <f t="shared" si="24"/>
        <v>3</v>
      </c>
      <c r="M236" s="198">
        <f t="shared" si="25"/>
        <v>4</v>
      </c>
      <c r="AF236"/>
    </row>
    <row r="237" spans="12:32" ht="12.75" customHeight="1">
      <c r="L237" s="197">
        <f t="shared" si="24"/>
        <v>3</v>
      </c>
      <c r="M237" s="198">
        <f t="shared" si="25"/>
        <v>5</v>
      </c>
      <c r="AF237"/>
    </row>
    <row r="238" spans="12:32" ht="12.75" customHeight="1">
      <c r="L238" s="197">
        <f t="shared" si="24"/>
        <v>3</v>
      </c>
      <c r="M238" s="198">
        <f t="shared" si="25"/>
        <v>6</v>
      </c>
      <c r="AF238"/>
    </row>
    <row r="239" spans="12:32" ht="12.75" customHeight="1">
      <c r="L239" s="197">
        <f t="shared" si="24"/>
        <v>3</v>
      </c>
      <c r="M239" s="198">
        <f t="shared" si="25"/>
        <v>7</v>
      </c>
      <c r="AF239"/>
    </row>
    <row r="240" spans="12:32" ht="12.75" customHeight="1">
      <c r="L240" s="197">
        <f t="shared" si="24"/>
        <v>3</v>
      </c>
      <c r="M240" s="198">
        <f t="shared" si="25"/>
        <v>8</v>
      </c>
      <c r="AF240"/>
    </row>
    <row r="241" spans="12:32" ht="12.75" customHeight="1">
      <c r="L241" s="199">
        <f t="shared" si="24"/>
        <v>3</v>
      </c>
      <c r="M241" s="200">
        <f t="shared" si="25"/>
        <v>9</v>
      </c>
      <c r="AF241"/>
    </row>
    <row r="242" spans="12:32" ht="12.75" customHeight="1">
      <c r="L242" s="197">
        <f t="shared" si="24"/>
        <v>4</v>
      </c>
      <c r="M242" s="198">
        <f t="shared" si="25"/>
        <v>0</v>
      </c>
      <c r="AF242"/>
    </row>
    <row r="243" spans="12:32" ht="12.75" customHeight="1">
      <c r="L243" s="197">
        <f t="shared" si="24"/>
        <v>4</v>
      </c>
      <c r="M243" s="198">
        <f t="shared" si="25"/>
        <v>1</v>
      </c>
      <c r="AF243"/>
    </row>
    <row r="244" spans="12:32" ht="12.75" customHeight="1">
      <c r="L244" s="197">
        <f t="shared" si="24"/>
        <v>4</v>
      </c>
      <c r="M244" s="198">
        <f t="shared" si="25"/>
        <v>2</v>
      </c>
      <c r="AF244"/>
    </row>
    <row r="245" spans="12:32" ht="12.75" customHeight="1">
      <c r="L245" s="197">
        <f t="shared" si="24"/>
        <v>4</v>
      </c>
      <c r="M245" s="198">
        <f t="shared" si="25"/>
        <v>3</v>
      </c>
      <c r="AF245"/>
    </row>
    <row r="246" spans="12:32" ht="12.75" customHeight="1">
      <c r="L246" s="197">
        <f t="shared" si="24"/>
        <v>4</v>
      </c>
      <c r="M246" s="198">
        <f t="shared" si="25"/>
        <v>4</v>
      </c>
      <c r="AF246"/>
    </row>
    <row r="247" spans="12:32" ht="12.75" customHeight="1">
      <c r="L247" s="197">
        <f t="shared" si="24"/>
        <v>4</v>
      </c>
      <c r="M247" s="198">
        <f t="shared" si="25"/>
        <v>5</v>
      </c>
      <c r="AF247"/>
    </row>
    <row r="248" spans="12:32" ht="12.75" customHeight="1">
      <c r="L248" s="197">
        <f t="shared" si="24"/>
        <v>4</v>
      </c>
      <c r="M248" s="198">
        <f t="shared" si="25"/>
        <v>6</v>
      </c>
      <c r="AF248"/>
    </row>
    <row r="249" spans="12:32" ht="12.75" customHeight="1">
      <c r="L249" s="197">
        <f t="shared" si="24"/>
        <v>4</v>
      </c>
      <c r="M249" s="198">
        <f t="shared" si="25"/>
        <v>7</v>
      </c>
      <c r="AF249"/>
    </row>
    <row r="250" spans="12:32" ht="12.75" customHeight="1">
      <c r="L250" s="197">
        <f t="shared" si="24"/>
        <v>4</v>
      </c>
      <c r="M250" s="198">
        <f t="shared" si="25"/>
        <v>8</v>
      </c>
      <c r="AF250"/>
    </row>
    <row r="251" spans="12:32" ht="12.75" customHeight="1">
      <c r="L251" s="199">
        <f t="shared" si="24"/>
        <v>4</v>
      </c>
      <c r="M251" s="200">
        <f t="shared" si="25"/>
        <v>9</v>
      </c>
      <c r="AF251"/>
    </row>
    <row r="252" spans="12:32" ht="12.75" customHeight="1">
      <c r="L252" s="197">
        <f t="shared" si="24"/>
        <v>5</v>
      </c>
      <c r="M252" s="198">
        <f t="shared" si="25"/>
        <v>0</v>
      </c>
      <c r="AF252"/>
    </row>
    <row r="253" spans="12:32" ht="12.75" customHeight="1">
      <c r="L253" s="197">
        <f t="shared" si="24"/>
        <v>5</v>
      </c>
      <c r="M253" s="198">
        <f t="shared" si="25"/>
        <v>1</v>
      </c>
      <c r="AF253"/>
    </row>
    <row r="254" spans="12:32" ht="12.75" customHeight="1">
      <c r="L254" s="197">
        <f t="shared" si="24"/>
        <v>5</v>
      </c>
      <c r="M254" s="198">
        <f t="shared" si="25"/>
        <v>2</v>
      </c>
      <c r="AF254"/>
    </row>
    <row r="255" spans="12:32" ht="12.75" customHeight="1">
      <c r="L255" s="197">
        <f t="shared" si="24"/>
        <v>5</v>
      </c>
      <c r="M255" s="198">
        <f t="shared" si="25"/>
        <v>3</v>
      </c>
      <c r="AF255"/>
    </row>
    <row r="256" spans="12:32" ht="12.75" customHeight="1">
      <c r="L256" s="197">
        <f t="shared" si="24"/>
        <v>5</v>
      </c>
      <c r="M256" s="198">
        <f t="shared" si="25"/>
        <v>4</v>
      </c>
      <c r="AF256"/>
    </row>
    <row r="257" spans="12:32" ht="12.75" customHeight="1">
      <c r="L257" s="197">
        <f t="shared" si="24"/>
        <v>5</v>
      </c>
      <c r="M257" s="198">
        <f t="shared" si="25"/>
        <v>5</v>
      </c>
      <c r="AF257"/>
    </row>
    <row r="258" spans="12:32" ht="12.75" customHeight="1">
      <c r="L258" s="197">
        <f t="shared" si="24"/>
        <v>5</v>
      </c>
      <c r="M258" s="198">
        <f t="shared" si="25"/>
        <v>6</v>
      </c>
      <c r="AF258"/>
    </row>
    <row r="259" spans="12:32" ht="12.75" customHeight="1">
      <c r="L259" s="197">
        <f t="shared" si="24"/>
        <v>5</v>
      </c>
      <c r="M259" s="198">
        <f t="shared" si="25"/>
        <v>7</v>
      </c>
      <c r="AF259"/>
    </row>
    <row r="260" spans="12:32" ht="12.75" customHeight="1">
      <c r="L260" s="197">
        <f t="shared" si="24"/>
        <v>5</v>
      </c>
      <c r="M260" s="198">
        <f t="shared" si="25"/>
        <v>8</v>
      </c>
      <c r="AF260"/>
    </row>
    <row r="261" spans="12:32" ht="12.75" customHeight="1">
      <c r="L261" s="199">
        <f t="shared" si="24"/>
        <v>5</v>
      </c>
      <c r="M261" s="200">
        <f t="shared" si="25"/>
        <v>9</v>
      </c>
      <c r="AF261"/>
    </row>
    <row r="262" spans="12:32" ht="12.75" customHeight="1">
      <c r="L262" s="197">
        <f t="shared" si="24"/>
        <v>6</v>
      </c>
      <c r="M262" s="198">
        <f t="shared" si="25"/>
        <v>0</v>
      </c>
      <c r="AF262"/>
    </row>
    <row r="263" spans="12:32" ht="12.75" customHeight="1">
      <c r="L263" s="197">
        <f t="shared" si="24"/>
        <v>6</v>
      </c>
      <c r="M263" s="198">
        <f t="shared" si="25"/>
        <v>1</v>
      </c>
      <c r="AF263"/>
    </row>
    <row r="264" spans="12:32" ht="12.75" customHeight="1">
      <c r="L264" s="197">
        <f t="shared" si="24"/>
        <v>6</v>
      </c>
      <c r="M264" s="198">
        <f t="shared" si="25"/>
        <v>2</v>
      </c>
      <c r="AF264"/>
    </row>
    <row r="265" spans="12:32" ht="12.75" customHeight="1">
      <c r="L265" s="197">
        <f t="shared" si="24"/>
        <v>6</v>
      </c>
      <c r="M265" s="198">
        <f t="shared" si="25"/>
        <v>3</v>
      </c>
      <c r="AF265"/>
    </row>
    <row r="266" spans="12:32" ht="12.75" customHeight="1">
      <c r="L266" s="197">
        <f t="shared" si="24"/>
        <v>6</v>
      </c>
      <c r="M266" s="198">
        <f t="shared" si="25"/>
        <v>4</v>
      </c>
      <c r="AF266"/>
    </row>
    <row r="267" spans="12:32" ht="12.75" customHeight="1">
      <c r="L267" s="197">
        <f t="shared" si="24"/>
        <v>6</v>
      </c>
      <c r="M267" s="198">
        <f t="shared" si="25"/>
        <v>5</v>
      </c>
      <c r="AF267"/>
    </row>
    <row r="268" spans="12:32" ht="12.75" customHeight="1">
      <c r="L268" s="197">
        <f t="shared" si="24"/>
        <v>6</v>
      </c>
      <c r="M268" s="198">
        <f t="shared" si="25"/>
        <v>6</v>
      </c>
      <c r="AF268"/>
    </row>
    <row r="269" spans="12:32" ht="12.75" customHeight="1">
      <c r="L269" s="197">
        <f t="shared" si="24"/>
        <v>6</v>
      </c>
      <c r="M269" s="198">
        <f t="shared" si="25"/>
        <v>7</v>
      </c>
      <c r="AF269"/>
    </row>
    <row r="270" spans="12:32" ht="12.75" customHeight="1">
      <c r="L270" s="197">
        <f t="shared" si="24"/>
        <v>6</v>
      </c>
      <c r="M270" s="198">
        <f t="shared" si="25"/>
        <v>8</v>
      </c>
      <c r="AF270"/>
    </row>
    <row r="271" spans="12:32" ht="12.75" customHeight="1">
      <c r="L271" s="199">
        <f t="shared" si="24"/>
        <v>6</v>
      </c>
      <c r="M271" s="200">
        <f t="shared" si="25"/>
        <v>9</v>
      </c>
      <c r="AF271"/>
    </row>
    <row r="272" spans="12:32" ht="12.75" customHeight="1">
      <c r="L272" s="197">
        <f t="shared" si="24"/>
        <v>7</v>
      </c>
      <c r="M272" s="198">
        <f t="shared" si="25"/>
        <v>0</v>
      </c>
      <c r="AF272"/>
    </row>
    <row r="273" spans="12:32" ht="12.75" customHeight="1">
      <c r="L273" s="197">
        <f t="shared" si="24"/>
        <v>7</v>
      </c>
      <c r="M273" s="198">
        <f t="shared" si="25"/>
        <v>1</v>
      </c>
      <c r="AF273"/>
    </row>
    <row r="274" spans="12:32" ht="12.75" customHeight="1">
      <c r="L274" s="197">
        <f t="shared" si="24"/>
        <v>7</v>
      </c>
      <c r="M274" s="198">
        <f t="shared" si="25"/>
        <v>2</v>
      </c>
      <c r="AF274"/>
    </row>
    <row r="275" spans="12:32" ht="12.75" customHeight="1">
      <c r="L275" s="197">
        <f t="shared" si="24"/>
        <v>7</v>
      </c>
      <c r="M275" s="198">
        <f t="shared" si="25"/>
        <v>3</v>
      </c>
      <c r="AF275"/>
    </row>
    <row r="276" spans="12:32" ht="12.75" customHeight="1">
      <c r="L276" s="197">
        <f t="shared" ref="L276:L339" si="26">1+L266</f>
        <v>7</v>
      </c>
      <c r="M276" s="198">
        <f t="shared" ref="M276:M339" si="27">+M266</f>
        <v>4</v>
      </c>
      <c r="AF276"/>
    </row>
    <row r="277" spans="12:32" ht="12.75" customHeight="1">
      <c r="L277" s="197">
        <f t="shared" si="26"/>
        <v>7</v>
      </c>
      <c r="M277" s="198">
        <f t="shared" si="27"/>
        <v>5</v>
      </c>
      <c r="AF277"/>
    </row>
    <row r="278" spans="12:32" ht="12.75" customHeight="1">
      <c r="L278" s="197">
        <f t="shared" si="26"/>
        <v>7</v>
      </c>
      <c r="M278" s="198">
        <f t="shared" si="27"/>
        <v>6</v>
      </c>
      <c r="AF278"/>
    </row>
    <row r="279" spans="12:32" ht="12.75" customHeight="1">
      <c r="L279" s="197">
        <f t="shared" si="26"/>
        <v>7</v>
      </c>
      <c r="M279" s="198">
        <f t="shared" si="27"/>
        <v>7</v>
      </c>
      <c r="AF279"/>
    </row>
    <row r="280" spans="12:32" ht="12.75" customHeight="1">
      <c r="L280" s="197">
        <f t="shared" si="26"/>
        <v>7</v>
      </c>
      <c r="M280" s="198">
        <f t="shared" si="27"/>
        <v>8</v>
      </c>
      <c r="AF280"/>
    </row>
    <row r="281" spans="12:32" ht="12.75" customHeight="1">
      <c r="L281" s="199">
        <f t="shared" si="26"/>
        <v>7</v>
      </c>
      <c r="M281" s="200">
        <f t="shared" si="27"/>
        <v>9</v>
      </c>
      <c r="AF281"/>
    </row>
    <row r="282" spans="12:32" ht="12.75" customHeight="1">
      <c r="L282" s="197">
        <f t="shared" si="26"/>
        <v>8</v>
      </c>
      <c r="M282" s="198">
        <f t="shared" si="27"/>
        <v>0</v>
      </c>
      <c r="AF282"/>
    </row>
    <row r="283" spans="12:32" ht="12.75" customHeight="1">
      <c r="L283" s="197">
        <f t="shared" si="26"/>
        <v>8</v>
      </c>
      <c r="M283" s="198">
        <f t="shared" si="27"/>
        <v>1</v>
      </c>
      <c r="AF283"/>
    </row>
    <row r="284" spans="12:32" ht="12.75" customHeight="1">
      <c r="L284" s="197">
        <f t="shared" si="26"/>
        <v>8</v>
      </c>
      <c r="M284" s="198">
        <f t="shared" si="27"/>
        <v>2</v>
      </c>
      <c r="AF284"/>
    </row>
    <row r="285" spans="12:32" ht="12.75" customHeight="1">
      <c r="L285" s="197">
        <f t="shared" si="26"/>
        <v>8</v>
      </c>
      <c r="M285" s="198">
        <f t="shared" si="27"/>
        <v>3</v>
      </c>
      <c r="AF285"/>
    </row>
    <row r="286" spans="12:32" ht="12.75" customHeight="1">
      <c r="L286" s="197">
        <f t="shared" si="26"/>
        <v>8</v>
      </c>
      <c r="M286" s="198">
        <f t="shared" si="27"/>
        <v>4</v>
      </c>
      <c r="AF286"/>
    </row>
    <row r="287" spans="12:32" ht="12.75" customHeight="1">
      <c r="L287" s="197">
        <f t="shared" si="26"/>
        <v>8</v>
      </c>
      <c r="M287" s="198">
        <f t="shared" si="27"/>
        <v>5</v>
      </c>
      <c r="AF287"/>
    </row>
    <row r="288" spans="12:32" ht="12.75" customHeight="1">
      <c r="L288" s="197">
        <f t="shared" si="26"/>
        <v>8</v>
      </c>
      <c r="M288" s="198">
        <f t="shared" si="27"/>
        <v>6</v>
      </c>
      <c r="AF288"/>
    </row>
    <row r="289" spans="12:32" ht="12.75" customHeight="1">
      <c r="L289" s="197">
        <f t="shared" si="26"/>
        <v>8</v>
      </c>
      <c r="M289" s="198">
        <f t="shared" si="27"/>
        <v>7</v>
      </c>
      <c r="AF289"/>
    </row>
    <row r="290" spans="12:32" ht="12.75" customHeight="1">
      <c r="L290" s="197">
        <f t="shared" si="26"/>
        <v>8</v>
      </c>
      <c r="M290" s="198">
        <f t="shared" si="27"/>
        <v>8</v>
      </c>
      <c r="AF290"/>
    </row>
    <row r="291" spans="12:32" ht="12.75" customHeight="1">
      <c r="L291" s="199">
        <f t="shared" si="26"/>
        <v>8</v>
      </c>
      <c r="M291" s="200">
        <f t="shared" si="27"/>
        <v>9</v>
      </c>
      <c r="AF291"/>
    </row>
    <row r="292" spans="12:32" ht="12.75" customHeight="1">
      <c r="L292" s="197">
        <f t="shared" si="26"/>
        <v>9</v>
      </c>
      <c r="M292" s="198">
        <f t="shared" si="27"/>
        <v>0</v>
      </c>
      <c r="AF292"/>
    </row>
    <row r="293" spans="12:32" ht="12.75" customHeight="1">
      <c r="L293" s="197">
        <f t="shared" si="26"/>
        <v>9</v>
      </c>
      <c r="M293" s="198">
        <f t="shared" si="27"/>
        <v>1</v>
      </c>
      <c r="AF293"/>
    </row>
    <row r="294" spans="12:32" ht="12.75" customHeight="1">
      <c r="L294" s="197">
        <f t="shared" si="26"/>
        <v>9</v>
      </c>
      <c r="M294" s="198">
        <f t="shared" si="27"/>
        <v>2</v>
      </c>
      <c r="AF294"/>
    </row>
    <row r="295" spans="12:32" ht="12.75" customHeight="1">
      <c r="L295" s="197">
        <f t="shared" si="26"/>
        <v>9</v>
      </c>
      <c r="M295" s="198">
        <f t="shared" si="27"/>
        <v>3</v>
      </c>
      <c r="AF295"/>
    </row>
    <row r="296" spans="12:32" ht="12.75" customHeight="1">
      <c r="L296" s="197">
        <f t="shared" si="26"/>
        <v>9</v>
      </c>
      <c r="M296" s="198">
        <f t="shared" si="27"/>
        <v>4</v>
      </c>
      <c r="AF296"/>
    </row>
    <row r="297" spans="12:32" ht="12.75" customHeight="1">
      <c r="L297" s="197">
        <f t="shared" si="26"/>
        <v>9</v>
      </c>
      <c r="M297" s="198">
        <f t="shared" si="27"/>
        <v>5</v>
      </c>
      <c r="AF297"/>
    </row>
    <row r="298" spans="12:32" ht="12.75" customHeight="1">
      <c r="L298" s="197">
        <f t="shared" si="26"/>
        <v>9</v>
      </c>
      <c r="M298" s="198">
        <f t="shared" si="27"/>
        <v>6</v>
      </c>
      <c r="AF298"/>
    </row>
    <row r="299" spans="12:32" ht="12.75" customHeight="1">
      <c r="L299" s="197">
        <f t="shared" si="26"/>
        <v>9</v>
      </c>
      <c r="M299" s="198">
        <f t="shared" si="27"/>
        <v>7</v>
      </c>
      <c r="AF299"/>
    </row>
    <row r="300" spans="12:32" ht="12.75" customHeight="1">
      <c r="L300" s="197">
        <f t="shared" si="26"/>
        <v>9</v>
      </c>
      <c r="M300" s="198">
        <f t="shared" si="27"/>
        <v>8</v>
      </c>
      <c r="AF300"/>
    </row>
    <row r="301" spans="12:32" ht="12.75" customHeight="1">
      <c r="L301" s="199">
        <f t="shared" si="26"/>
        <v>9</v>
      </c>
      <c r="M301" s="200">
        <f t="shared" si="27"/>
        <v>9</v>
      </c>
      <c r="AF301"/>
    </row>
    <row r="302" spans="12:32" ht="12.75" customHeight="1">
      <c r="L302" s="197">
        <f t="shared" si="26"/>
        <v>10</v>
      </c>
      <c r="M302" s="198">
        <f t="shared" si="27"/>
        <v>0</v>
      </c>
      <c r="AF302"/>
    </row>
    <row r="303" spans="12:32" ht="12.75" customHeight="1">
      <c r="L303" s="197">
        <f t="shared" si="26"/>
        <v>10</v>
      </c>
      <c r="M303" s="198">
        <f t="shared" si="27"/>
        <v>1</v>
      </c>
      <c r="AF303"/>
    </row>
    <row r="304" spans="12:32" ht="12.75" customHeight="1">
      <c r="L304" s="197">
        <f t="shared" si="26"/>
        <v>10</v>
      </c>
      <c r="M304" s="198">
        <f t="shared" si="27"/>
        <v>2</v>
      </c>
      <c r="AF304"/>
    </row>
    <row r="305" spans="12:32" ht="12.75" customHeight="1">
      <c r="L305" s="197">
        <f t="shared" si="26"/>
        <v>10</v>
      </c>
      <c r="M305" s="198">
        <f t="shared" si="27"/>
        <v>3</v>
      </c>
      <c r="AF305"/>
    </row>
    <row r="306" spans="12:32" ht="12.75" customHeight="1">
      <c r="L306" s="197">
        <f t="shared" si="26"/>
        <v>10</v>
      </c>
      <c r="M306" s="198">
        <f t="shared" si="27"/>
        <v>4</v>
      </c>
      <c r="AF306"/>
    </row>
    <row r="307" spans="12:32" ht="12.75" customHeight="1">
      <c r="L307" s="197">
        <f t="shared" si="26"/>
        <v>10</v>
      </c>
      <c r="M307" s="198">
        <f t="shared" si="27"/>
        <v>5</v>
      </c>
      <c r="AF307"/>
    </row>
    <row r="308" spans="12:32" ht="12.75" customHeight="1">
      <c r="L308" s="197">
        <f t="shared" si="26"/>
        <v>10</v>
      </c>
      <c r="M308" s="198">
        <f t="shared" si="27"/>
        <v>6</v>
      </c>
      <c r="AF308"/>
    </row>
    <row r="309" spans="12:32" ht="12.75" customHeight="1">
      <c r="L309" s="197">
        <f t="shared" si="26"/>
        <v>10</v>
      </c>
      <c r="M309" s="198">
        <f t="shared" si="27"/>
        <v>7</v>
      </c>
      <c r="AF309"/>
    </row>
    <row r="310" spans="12:32" ht="12.75" customHeight="1">
      <c r="L310" s="197">
        <f t="shared" si="26"/>
        <v>10</v>
      </c>
      <c r="M310" s="198">
        <f t="shared" si="27"/>
        <v>8</v>
      </c>
      <c r="AF310"/>
    </row>
    <row r="311" spans="12:32" ht="12.75" customHeight="1">
      <c r="L311" s="199">
        <f t="shared" si="26"/>
        <v>10</v>
      </c>
      <c r="M311" s="200">
        <f t="shared" si="27"/>
        <v>9</v>
      </c>
      <c r="AF311"/>
    </row>
    <row r="312" spans="12:32" ht="12.75" customHeight="1">
      <c r="L312" s="197">
        <f t="shared" si="26"/>
        <v>11</v>
      </c>
      <c r="M312" s="198">
        <f t="shared" si="27"/>
        <v>0</v>
      </c>
      <c r="AF312"/>
    </row>
    <row r="313" spans="12:32" ht="12.75" customHeight="1">
      <c r="L313" s="197">
        <f t="shared" si="26"/>
        <v>11</v>
      </c>
      <c r="M313" s="198">
        <f t="shared" si="27"/>
        <v>1</v>
      </c>
      <c r="AF313"/>
    </row>
    <row r="314" spans="12:32" ht="12.75" customHeight="1">
      <c r="L314" s="197">
        <f t="shared" si="26"/>
        <v>11</v>
      </c>
      <c r="M314" s="198">
        <f t="shared" si="27"/>
        <v>2</v>
      </c>
      <c r="AF314"/>
    </row>
    <row r="315" spans="12:32" ht="12.75" customHeight="1">
      <c r="L315" s="197">
        <f t="shared" si="26"/>
        <v>11</v>
      </c>
      <c r="M315" s="198">
        <f t="shared" si="27"/>
        <v>3</v>
      </c>
      <c r="AF315"/>
    </row>
    <row r="316" spans="12:32" ht="12.75" customHeight="1">
      <c r="L316" s="197">
        <f t="shared" si="26"/>
        <v>11</v>
      </c>
      <c r="M316" s="198">
        <f t="shared" si="27"/>
        <v>4</v>
      </c>
      <c r="AF316"/>
    </row>
    <row r="317" spans="12:32" ht="12.75" customHeight="1">
      <c r="L317" s="197">
        <f t="shared" si="26"/>
        <v>11</v>
      </c>
      <c r="M317" s="198">
        <f t="shared" si="27"/>
        <v>5</v>
      </c>
      <c r="AF317"/>
    </row>
    <row r="318" spans="12:32" ht="12.75" customHeight="1">
      <c r="L318" s="197">
        <f t="shared" si="26"/>
        <v>11</v>
      </c>
      <c r="M318" s="198">
        <f t="shared" si="27"/>
        <v>6</v>
      </c>
      <c r="AF318"/>
    </row>
    <row r="319" spans="12:32" ht="12.75" customHeight="1">
      <c r="L319" s="197">
        <f t="shared" si="26"/>
        <v>11</v>
      </c>
      <c r="M319" s="198">
        <f t="shared" si="27"/>
        <v>7</v>
      </c>
      <c r="AF319"/>
    </row>
    <row r="320" spans="12:32" ht="12.75" customHeight="1">
      <c r="L320" s="197">
        <f t="shared" si="26"/>
        <v>11</v>
      </c>
      <c r="M320" s="198">
        <f t="shared" si="27"/>
        <v>8</v>
      </c>
      <c r="AF320"/>
    </row>
    <row r="321" spans="12:32" ht="12.75" customHeight="1">
      <c r="L321" s="199">
        <f t="shared" si="26"/>
        <v>11</v>
      </c>
      <c r="M321" s="200">
        <f t="shared" si="27"/>
        <v>9</v>
      </c>
      <c r="AF321"/>
    </row>
    <row r="322" spans="12:32" ht="12.75" customHeight="1">
      <c r="L322" s="197">
        <f t="shared" si="26"/>
        <v>12</v>
      </c>
      <c r="M322" s="198">
        <f t="shared" si="27"/>
        <v>0</v>
      </c>
      <c r="AF322"/>
    </row>
    <row r="323" spans="12:32" ht="12.75" customHeight="1">
      <c r="L323" s="197">
        <f t="shared" si="26"/>
        <v>12</v>
      </c>
      <c r="M323" s="198">
        <f t="shared" si="27"/>
        <v>1</v>
      </c>
      <c r="AF323"/>
    </row>
    <row r="324" spans="12:32" ht="12.75" customHeight="1">
      <c r="L324" s="197">
        <f t="shared" si="26"/>
        <v>12</v>
      </c>
      <c r="M324" s="198">
        <f t="shared" si="27"/>
        <v>2</v>
      </c>
      <c r="AF324"/>
    </row>
    <row r="325" spans="12:32" ht="12.75" customHeight="1">
      <c r="L325" s="197">
        <f t="shared" si="26"/>
        <v>12</v>
      </c>
      <c r="M325" s="198">
        <f t="shared" si="27"/>
        <v>3</v>
      </c>
      <c r="AF325"/>
    </row>
    <row r="326" spans="12:32" ht="12.75" customHeight="1">
      <c r="L326" s="197">
        <f t="shared" si="26"/>
        <v>12</v>
      </c>
      <c r="M326" s="198">
        <f t="shared" si="27"/>
        <v>4</v>
      </c>
      <c r="AF326"/>
    </row>
    <row r="327" spans="12:32" ht="12.75" customHeight="1">
      <c r="L327" s="197">
        <f t="shared" si="26"/>
        <v>12</v>
      </c>
      <c r="M327" s="198">
        <f t="shared" si="27"/>
        <v>5</v>
      </c>
      <c r="AF327"/>
    </row>
    <row r="328" spans="12:32" ht="12.75" customHeight="1">
      <c r="L328" s="197">
        <f t="shared" si="26"/>
        <v>12</v>
      </c>
      <c r="M328" s="198">
        <f t="shared" si="27"/>
        <v>6</v>
      </c>
      <c r="AF328"/>
    </row>
    <row r="329" spans="12:32" ht="12.75" customHeight="1">
      <c r="L329" s="197">
        <f t="shared" si="26"/>
        <v>12</v>
      </c>
      <c r="M329" s="198">
        <f t="shared" si="27"/>
        <v>7</v>
      </c>
      <c r="AF329"/>
    </row>
    <row r="330" spans="12:32" ht="12.75" customHeight="1">
      <c r="L330" s="197">
        <f t="shared" si="26"/>
        <v>12</v>
      </c>
      <c r="M330" s="198">
        <f t="shared" si="27"/>
        <v>8</v>
      </c>
      <c r="AF330"/>
    </row>
    <row r="331" spans="12:32" ht="12.75" customHeight="1">
      <c r="L331" s="199">
        <f t="shared" si="26"/>
        <v>12</v>
      </c>
      <c r="M331" s="200">
        <f t="shared" si="27"/>
        <v>9</v>
      </c>
      <c r="AF331"/>
    </row>
    <row r="332" spans="12:32" ht="12.75" customHeight="1">
      <c r="L332" s="197">
        <f t="shared" si="26"/>
        <v>13</v>
      </c>
      <c r="M332" s="198">
        <f t="shared" si="27"/>
        <v>0</v>
      </c>
      <c r="AF332"/>
    </row>
    <row r="333" spans="12:32" ht="12.75" customHeight="1">
      <c r="L333" s="197">
        <f t="shared" si="26"/>
        <v>13</v>
      </c>
      <c r="M333" s="198">
        <f t="shared" si="27"/>
        <v>1</v>
      </c>
      <c r="AF333"/>
    </row>
    <row r="334" spans="12:32" ht="12.75" customHeight="1">
      <c r="L334" s="197">
        <f t="shared" si="26"/>
        <v>13</v>
      </c>
      <c r="M334" s="198">
        <f t="shared" si="27"/>
        <v>2</v>
      </c>
      <c r="AF334"/>
    </row>
    <row r="335" spans="12:32" ht="12.75" customHeight="1">
      <c r="L335" s="197">
        <f t="shared" si="26"/>
        <v>13</v>
      </c>
      <c r="M335" s="198">
        <f t="shared" si="27"/>
        <v>3</v>
      </c>
      <c r="AF335"/>
    </row>
    <row r="336" spans="12:32" ht="12.75" customHeight="1">
      <c r="L336" s="197">
        <f t="shared" si="26"/>
        <v>13</v>
      </c>
      <c r="M336" s="198">
        <f t="shared" si="27"/>
        <v>4</v>
      </c>
      <c r="AF336"/>
    </row>
    <row r="337" spans="12:32" ht="12.75" customHeight="1">
      <c r="L337" s="197">
        <f t="shared" si="26"/>
        <v>13</v>
      </c>
      <c r="M337" s="198">
        <f t="shared" si="27"/>
        <v>5</v>
      </c>
      <c r="AF337"/>
    </row>
    <row r="338" spans="12:32" ht="12.75" customHeight="1">
      <c r="L338" s="197">
        <f t="shared" si="26"/>
        <v>13</v>
      </c>
      <c r="M338" s="198">
        <f t="shared" si="27"/>
        <v>6</v>
      </c>
      <c r="AF338"/>
    </row>
    <row r="339" spans="12:32" ht="12.75" customHeight="1">
      <c r="L339" s="197">
        <f t="shared" si="26"/>
        <v>13</v>
      </c>
      <c r="M339" s="198">
        <f t="shared" si="27"/>
        <v>7</v>
      </c>
      <c r="AF339"/>
    </row>
    <row r="340" spans="12:32" ht="12.75" customHeight="1">
      <c r="L340" s="197">
        <f t="shared" ref="L340:L351" si="28">1+L330</f>
        <v>13</v>
      </c>
      <c r="M340" s="198">
        <f t="shared" ref="M340:M351" si="29">+M330</f>
        <v>8</v>
      </c>
      <c r="AF340"/>
    </row>
    <row r="341" spans="12:32" ht="12.75" customHeight="1">
      <c r="L341" s="199">
        <f t="shared" si="28"/>
        <v>13</v>
      </c>
      <c r="M341" s="200">
        <f t="shared" si="29"/>
        <v>9</v>
      </c>
      <c r="AF341"/>
    </row>
    <row r="342" spans="12:32" ht="12.75" customHeight="1">
      <c r="L342" s="197">
        <f t="shared" si="28"/>
        <v>14</v>
      </c>
      <c r="M342" s="198">
        <f t="shared" si="29"/>
        <v>0</v>
      </c>
      <c r="AF342"/>
    </row>
    <row r="343" spans="12:32" ht="12.75" customHeight="1">
      <c r="L343" s="197">
        <f t="shared" si="28"/>
        <v>14</v>
      </c>
      <c r="M343" s="198">
        <f t="shared" si="29"/>
        <v>1</v>
      </c>
      <c r="AF343"/>
    </row>
    <row r="344" spans="12:32" ht="12.75" customHeight="1">
      <c r="L344" s="197">
        <f t="shared" si="28"/>
        <v>14</v>
      </c>
      <c r="M344" s="198">
        <f t="shared" si="29"/>
        <v>2</v>
      </c>
      <c r="AF344"/>
    </row>
    <row r="345" spans="12:32" ht="12.75" customHeight="1">
      <c r="L345" s="197">
        <f t="shared" si="28"/>
        <v>14</v>
      </c>
      <c r="M345" s="198">
        <f t="shared" si="29"/>
        <v>3</v>
      </c>
      <c r="AF345"/>
    </row>
    <row r="346" spans="12:32" ht="12.75" customHeight="1">
      <c r="L346" s="197">
        <f t="shared" si="28"/>
        <v>14</v>
      </c>
      <c r="M346" s="198">
        <f t="shared" si="29"/>
        <v>4</v>
      </c>
      <c r="AF346"/>
    </row>
    <row r="347" spans="12:32" ht="12.75" customHeight="1">
      <c r="L347" s="197">
        <f t="shared" si="28"/>
        <v>14</v>
      </c>
      <c r="M347" s="198">
        <f t="shared" si="29"/>
        <v>5</v>
      </c>
      <c r="AF347"/>
    </row>
    <row r="348" spans="12:32" ht="12.75" customHeight="1">
      <c r="L348" s="197">
        <f t="shared" si="28"/>
        <v>14</v>
      </c>
      <c r="M348" s="198">
        <f t="shared" si="29"/>
        <v>6</v>
      </c>
      <c r="AF348"/>
    </row>
    <row r="349" spans="12:32" ht="12.75" customHeight="1">
      <c r="L349" s="197">
        <f t="shared" si="28"/>
        <v>14</v>
      </c>
      <c r="M349" s="198">
        <f t="shared" si="29"/>
        <v>7</v>
      </c>
      <c r="AF349"/>
    </row>
    <row r="350" spans="12:32" ht="12.75" customHeight="1">
      <c r="L350" s="197">
        <f t="shared" si="28"/>
        <v>14</v>
      </c>
      <c r="M350" s="198">
        <f t="shared" si="29"/>
        <v>8</v>
      </c>
      <c r="AF350"/>
    </row>
    <row r="351" spans="12:32" ht="12.75" customHeight="1" thickBot="1">
      <c r="L351" s="201">
        <f t="shared" si="28"/>
        <v>14</v>
      </c>
      <c r="M351" s="202">
        <f t="shared" si="29"/>
        <v>9</v>
      </c>
      <c r="AF351"/>
    </row>
  </sheetData>
  <mergeCells count="20">
    <mergeCell ref="H107:H118"/>
    <mergeCell ref="H12:H24"/>
    <mergeCell ref="H25:H27"/>
    <mergeCell ref="H28:H39"/>
    <mergeCell ref="H44:H46"/>
    <mergeCell ref="H47:H49"/>
    <mergeCell ref="H50:H61"/>
    <mergeCell ref="H66:H68"/>
    <mergeCell ref="H69:H80"/>
    <mergeCell ref="H85:H87"/>
    <mergeCell ref="H88:H99"/>
    <mergeCell ref="H104:H106"/>
    <mergeCell ref="H180:H182"/>
    <mergeCell ref="H183:H194"/>
    <mergeCell ref="H123:H125"/>
    <mergeCell ref="H126:H137"/>
    <mergeCell ref="H142:H144"/>
    <mergeCell ref="H145:H156"/>
    <mergeCell ref="H161:H163"/>
    <mergeCell ref="H164:H175"/>
  </mergeCells>
  <conditionalFormatting sqref="I47:U61 W85:AF99 W104:AF118 W123:AF137 W142:AF156 W161:AF175 I66:U80 I85:U99 I104:U118 I123:U137 I142:U175 I180:U194">
    <cfRule type="expression" dxfId="3" priority="3">
      <formula>$I47=$F$44</formula>
    </cfRule>
  </conditionalFormatting>
  <conditionalFormatting sqref="K44:U46">
    <cfRule type="expression" dxfId="2" priority="2">
      <formula>$I44=$F$44</formula>
    </cfRule>
  </conditionalFormatting>
  <conditionalFormatting sqref="I44:J46">
    <cfRule type="expression" dxfId="1" priority="1">
      <formula>$I44=$F$44</formula>
    </cfRule>
  </conditionalFormatting>
  <pageMargins left="0.70866141732283472" right="0.70866141732283472" top="0.74803149606299213" bottom="0.74803149606299213" header="0.31496062992125984" footer="0.31496062992125984"/>
  <pageSetup paperSize="9" scale="11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O16"/>
  <sheetViews>
    <sheetView topLeftCell="C3" workbookViewId="0">
      <selection activeCell="K10" sqref="K10"/>
    </sheetView>
  </sheetViews>
  <sheetFormatPr defaultRowHeight="12.75"/>
  <cols>
    <col min="1" max="1" width="21" customWidth="1"/>
    <col min="2" max="2" width="55" bestFit="1" customWidth="1"/>
    <col min="9" max="9" width="10.7109375" bestFit="1" customWidth="1"/>
  </cols>
  <sheetData>
    <row r="1" spans="1:15">
      <c r="A1" t="s">
        <v>310</v>
      </c>
    </row>
    <row r="2" spans="1:15">
      <c r="A2" t="s">
        <v>311</v>
      </c>
      <c r="F2" t="s">
        <v>312</v>
      </c>
    </row>
    <row r="3" spans="1:15">
      <c r="E3" s="7" t="s">
        <v>21</v>
      </c>
      <c r="F3" s="7" t="s">
        <v>22</v>
      </c>
    </row>
    <row r="4" spans="1:15">
      <c r="A4" s="12" t="s">
        <v>313</v>
      </c>
      <c r="B4" s="12" t="s">
        <v>314</v>
      </c>
      <c r="E4" s="216">
        <v>1.49</v>
      </c>
      <c r="F4" s="216">
        <v>49.459722222222197</v>
      </c>
    </row>
    <row r="5" spans="1:15">
      <c r="A5" s="11" t="s">
        <v>315</v>
      </c>
      <c r="B5" s="11" t="s">
        <v>316</v>
      </c>
      <c r="E5" s="144">
        <v>0.29799999999999999</v>
      </c>
      <c r="F5" s="144">
        <v>13.658333333333333</v>
      </c>
    </row>
    <row r="6" spans="1:15" ht="13.5" thickBot="1">
      <c r="E6" s="7" t="s">
        <v>21</v>
      </c>
      <c r="F6" s="7" t="s">
        <v>22</v>
      </c>
      <c r="H6" s="7" t="s">
        <v>21</v>
      </c>
      <c r="I6" s="7" t="s">
        <v>22</v>
      </c>
    </row>
    <row r="7" spans="1:15">
      <c r="A7" s="121" t="s">
        <v>189</v>
      </c>
      <c r="B7" s="56" t="s">
        <v>190</v>
      </c>
      <c r="C7">
        <v>0.5</v>
      </c>
      <c r="D7" s="7" t="s">
        <v>76</v>
      </c>
      <c r="E7" s="217">
        <f>$C7*FIXWSTBP</f>
        <v>0.745</v>
      </c>
      <c r="F7" s="218">
        <f>$C7*VARWSTBP</f>
        <v>24.729861111111099</v>
      </c>
      <c r="G7" s="7" t="s">
        <v>317</v>
      </c>
      <c r="H7" s="217">
        <v>0.14899999999999999</v>
      </c>
      <c r="I7" s="218">
        <f>$C7*VARWSTBO</f>
        <v>6.8291666666666666</v>
      </c>
    </row>
    <row r="8" spans="1:15">
      <c r="A8" s="126" t="s">
        <v>192</v>
      </c>
      <c r="B8" s="73" t="s">
        <v>193</v>
      </c>
      <c r="C8">
        <v>0.7</v>
      </c>
      <c r="E8" s="217">
        <f>$C8*FIXWSTBP</f>
        <v>1.0429999999999999</v>
      </c>
      <c r="F8" s="218">
        <f>$C8*VARWSTBP</f>
        <v>34.621805555555532</v>
      </c>
      <c r="H8" s="217">
        <v>0.20859999999999998</v>
      </c>
      <c r="I8" s="218">
        <f>$C8*VARWSTBO</f>
        <v>9.5608333333333331</v>
      </c>
    </row>
    <row r="9" spans="1:15">
      <c r="A9" t="s">
        <v>203</v>
      </c>
      <c r="B9" t="s">
        <v>170</v>
      </c>
      <c r="C9">
        <v>0.95</v>
      </c>
      <c r="E9" s="217">
        <f>$C9*FIXWSTBP</f>
        <v>1.4155</v>
      </c>
      <c r="F9" s="218">
        <f>$C9*VARWSTBP</f>
        <v>46.986736111111085</v>
      </c>
      <c r="H9" s="217">
        <v>0.28309999999999996</v>
      </c>
      <c r="I9" s="218">
        <f>$C9*VARWSTBO</f>
        <v>12.975416666666666</v>
      </c>
    </row>
    <row r="10" spans="1:15" ht="13.5" thickBot="1">
      <c r="A10" t="s">
        <v>200</v>
      </c>
      <c r="B10" t="s">
        <v>209</v>
      </c>
      <c r="C10">
        <v>0.8</v>
      </c>
      <c r="E10" s="217">
        <f>$C10*FIXWSTBP</f>
        <v>1.1919999999999999</v>
      </c>
      <c r="F10" s="218">
        <f>$C10*VARWSTBP</f>
        <v>39.567777777777764</v>
      </c>
      <c r="H10" s="217">
        <v>0.2384</v>
      </c>
      <c r="I10" s="218">
        <f>$C10*VARWSTBO</f>
        <v>10.926666666666668</v>
      </c>
      <c r="K10" s="223" t="s">
        <v>330</v>
      </c>
      <c r="L10" s="223"/>
      <c r="M10" t="s">
        <v>333</v>
      </c>
    </row>
    <row r="11" spans="1:15" ht="13.5" thickBot="1">
      <c r="E11" s="7" t="s">
        <v>21</v>
      </c>
      <c r="F11" s="7" t="s">
        <v>22</v>
      </c>
      <c r="G11" s="7" t="s">
        <v>24</v>
      </c>
      <c r="I11" s="7" t="s">
        <v>320</v>
      </c>
      <c r="J11" s="221" t="s">
        <v>318</v>
      </c>
      <c r="K11" s="7" t="s">
        <v>21</v>
      </c>
      <c r="L11" s="7" t="s">
        <v>22</v>
      </c>
      <c r="M11" s="229" t="s">
        <v>331</v>
      </c>
      <c r="N11" s="229" t="s">
        <v>332</v>
      </c>
      <c r="O11" s="230"/>
    </row>
    <row r="12" spans="1:15" ht="13.5" thickBot="1">
      <c r="E12" s="10" t="s">
        <v>2</v>
      </c>
      <c r="F12" s="10" t="s">
        <v>3</v>
      </c>
      <c r="G12" s="10" t="s">
        <v>32</v>
      </c>
      <c r="H12" s="219" t="s">
        <v>319</v>
      </c>
      <c r="I12" s="219" t="s">
        <v>321</v>
      </c>
      <c r="J12" s="10" t="s">
        <v>2</v>
      </c>
      <c r="K12" s="10" t="s">
        <v>2</v>
      </c>
      <c r="M12" s="231"/>
      <c r="N12" s="231"/>
      <c r="O12" s="232"/>
    </row>
    <row r="13" spans="1:15">
      <c r="A13" s="11" t="s">
        <v>307</v>
      </c>
      <c r="B13" s="11" t="s">
        <v>53</v>
      </c>
      <c r="C13" s="11" t="s">
        <v>43</v>
      </c>
      <c r="D13" s="14" t="s">
        <v>33</v>
      </c>
      <c r="E13" s="11">
        <v>0</v>
      </c>
      <c r="F13" s="11">
        <v>37.239120160742445</v>
      </c>
      <c r="G13" s="11">
        <v>0.47776086578432553</v>
      </c>
      <c r="H13" s="220">
        <f>G13*8760</f>
        <v>4185.1851842706919</v>
      </c>
      <c r="I13" s="222">
        <f>H13*3.6/1000000</f>
        <v>1.5066666663374492E-2</v>
      </c>
      <c r="J13" s="222">
        <f>I13*F13</f>
        <v>0.56106941029925517</v>
      </c>
      <c r="K13" s="224">
        <f>J13*M13</f>
        <v>0.50496246926932964</v>
      </c>
      <c r="L13" s="225">
        <f>F13*N13</f>
        <v>3.7239120160742436</v>
      </c>
      <c r="M13" s="233">
        <v>0.9</v>
      </c>
      <c r="N13" s="231">
        <v>9.9999999999999978E-2</v>
      </c>
      <c r="O13" s="232">
        <v>1</v>
      </c>
    </row>
    <row r="14" spans="1:15">
      <c r="A14" s="12" t="s">
        <v>308</v>
      </c>
      <c r="B14" s="12" t="s">
        <v>54</v>
      </c>
      <c r="C14" s="12" t="s">
        <v>43</v>
      </c>
      <c r="D14" s="13" t="s">
        <v>33</v>
      </c>
      <c r="E14" s="12">
        <v>0</v>
      </c>
      <c r="F14" s="12">
        <v>19.714828320393064</v>
      </c>
      <c r="G14" s="12">
        <v>0.35987649793950505</v>
      </c>
      <c r="H14" s="220">
        <f>G14*8760</f>
        <v>3152.5181219500641</v>
      </c>
      <c r="I14" s="222">
        <f>H14*3.6/1000000</f>
        <v>1.1349065239020231E-2</v>
      </c>
      <c r="J14" s="222">
        <f>I14*F14</f>
        <v>0.22374487278422453</v>
      </c>
      <c r="K14" s="224">
        <f>J14*M14</f>
        <v>0.20137038550580208</v>
      </c>
      <c r="L14" s="228">
        <f>F14*N14</f>
        <v>1.9714828320393059</v>
      </c>
      <c r="M14" s="233">
        <v>0.9</v>
      </c>
      <c r="N14" s="231">
        <v>9.9999999999999978E-2</v>
      </c>
      <c r="O14" s="232">
        <v>1</v>
      </c>
    </row>
    <row r="15" spans="1:15">
      <c r="A15" s="12"/>
      <c r="B15" s="12"/>
      <c r="C15" s="12"/>
      <c r="D15" s="13"/>
      <c r="E15" s="12"/>
      <c r="F15" s="12"/>
      <c r="G15" s="12"/>
      <c r="H15" s="220"/>
    </row>
    <row r="16" spans="1:15">
      <c r="A16" s="11"/>
      <c r="B16" s="11"/>
      <c r="C16" s="11"/>
      <c r="D16" s="14"/>
      <c r="E16" s="11"/>
      <c r="F16" s="11"/>
      <c r="G16" s="11"/>
      <c r="H16" s="220"/>
    </row>
  </sheetData>
  <conditionalFormatting sqref="A7:B8">
    <cfRule type="expression" dxfId="0" priority="1">
      <formula>$I7=$F$44</formula>
    </cfRule>
  </conditionalFormatting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49</vt:i4>
      </vt:variant>
    </vt:vector>
  </HeadingPairs>
  <TitlesOfParts>
    <vt:vector size="55" baseType="lpstr">
      <vt:lpstr>LOG</vt:lpstr>
      <vt:lpstr>Intro</vt:lpstr>
      <vt:lpstr>ELC_TechC</vt:lpstr>
      <vt:lpstr>ELC_ProcC</vt:lpstr>
      <vt:lpstr>Fuel</vt:lpstr>
      <vt:lpstr>Adjusted O&amp;M waste and WIN </vt:lpstr>
      <vt:lpstr>AFA_3c</vt:lpstr>
      <vt:lpstr>BasicFuels</vt:lpstr>
      <vt:lpstr>CAP2ACT_3c</vt:lpstr>
      <vt:lpstr>CEH_3c</vt:lpstr>
      <vt:lpstr>CHPR_3c</vt:lpstr>
      <vt:lpstr>CHPR_UP_3c</vt:lpstr>
      <vt:lpstr>Comm_IN_3c</vt:lpstr>
      <vt:lpstr>Comm_OUT_3c</vt:lpstr>
      <vt:lpstr>CURR_3c</vt:lpstr>
      <vt:lpstr>EFF_3c</vt:lpstr>
      <vt:lpstr>FindFuel1</vt:lpstr>
      <vt:lpstr>FindFuel2</vt:lpstr>
      <vt:lpstr>FIXOM_3c</vt:lpstr>
      <vt:lpstr>FIXWINOFF</vt:lpstr>
      <vt:lpstr>FIXWINON</vt:lpstr>
      <vt:lpstr>'Adjusted O&amp;M waste and WIN '!FIXWSTBP</vt:lpstr>
      <vt:lpstr>FuelDesc</vt:lpstr>
      <vt:lpstr>FuelProperties</vt:lpstr>
      <vt:lpstr>FuelTypes</vt:lpstr>
      <vt:lpstr>FuelTypes_Share_1</vt:lpstr>
      <vt:lpstr>FuelTypes_Share_2</vt:lpstr>
      <vt:lpstr>FuelTypes_Share_3</vt:lpstr>
      <vt:lpstr>FuelTypes_Share_4</vt:lpstr>
      <vt:lpstr>FuelTypes_Share_5</vt:lpstr>
      <vt:lpstr>FuelTypes_Share_6</vt:lpstr>
      <vt:lpstr>FuelTypes_Share_7</vt:lpstr>
      <vt:lpstr>LIFE_3c</vt:lpstr>
      <vt:lpstr>MixedFuels</vt:lpstr>
      <vt:lpstr>MixedFuels1</vt:lpstr>
      <vt:lpstr>NCAP_BND_FX_0_3c</vt:lpstr>
      <vt:lpstr>NCAP_BND_FX_3c</vt:lpstr>
      <vt:lpstr>Peak_3c</vt:lpstr>
      <vt:lpstr>Region_3c</vt:lpstr>
      <vt:lpstr>Share_I_FX_ELCC_3c</vt:lpstr>
      <vt:lpstr>Share_I_UP_0_3c</vt:lpstr>
      <vt:lpstr>Share_I_UP_2010_3c</vt:lpstr>
      <vt:lpstr>Share_I_UP_2012_3c</vt:lpstr>
      <vt:lpstr>Share_I_UP_2015_3c</vt:lpstr>
      <vt:lpstr>Share_I_UP_2020_3c</vt:lpstr>
      <vt:lpstr>Share_I_UP_2025_3c</vt:lpstr>
      <vt:lpstr>Share_I_UP_2050_3c</vt:lpstr>
      <vt:lpstr>STOCK_HET_3c</vt:lpstr>
      <vt:lpstr>TechDesc_3c</vt:lpstr>
      <vt:lpstr>TechName_3c</vt:lpstr>
      <vt:lpstr>VAROM_3c</vt:lpstr>
      <vt:lpstr>VARWINOFF</vt:lpstr>
      <vt:lpstr>VARWINON</vt:lpstr>
      <vt:lpstr>'Adjusted O&amp;M waste and WIN '!VARWSTBO</vt:lpstr>
      <vt:lpstr>'Adjusted O&amp;M waste and WIN '!VARWSTBP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VT_DK_ELC</dc:title>
  <dc:subject>RAMSES data written by RAMSES interface file.</dc:subject>
  <dc:creator>Helge V. Larsen</dc:creator>
  <dc:description>This file is 08/03/2016 11:51:28 
generated by user 'hela' 
from file '2016-03-07 RAMSES interface.xlsb' 
in folder 'C:\Projects\Times DK\Work 48 Ramses interface'.
RAMSES data has been imported
from file 'C:\Projects\Times DK\Work 48 Ramses interface\DATA7_2015 - Slow Udland FM CO2 hvl.xlsb'.</dc:description>
  <cp:lastModifiedBy>Mikkel Bosack Simonsen</cp:lastModifiedBy>
  <dcterms:created xsi:type="dcterms:W3CDTF">2016-03-08T10:51:22Z</dcterms:created>
  <dcterms:modified xsi:type="dcterms:W3CDTF">2020-01-28T14:23:35Z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836925685405731</vt:r8>
  </property>
</Properties>
</file>